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iliakomsta\Desktop\"/>
    </mc:Choice>
  </mc:AlternateContent>
  <bookViews>
    <workbookView xWindow="0" yWindow="0" windowWidth="20490" windowHeight="7755" firstSheet="3" activeTab="4"/>
  </bookViews>
  <sheets>
    <sheet name="Zakładka nr 1 - wykaz mienia" sheetId="1" r:id="rId1"/>
    <sheet name="Zakładka nr 2 - wykaz EEI" sheetId="2" r:id="rId2"/>
    <sheet name="Zakładka nr 3 - wykaz pojazdów" sheetId="4" r:id="rId3"/>
    <sheet name="Zakładka nr 4 - zabezpieczenia" sheetId="3" r:id="rId4"/>
    <sheet name="Zakładka nr 5 - szkodowość" sheetId="5" r:id="rId5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4" i="5" l="1"/>
  <c r="H14" i="5"/>
  <c r="F14" i="5"/>
  <c r="E14" i="5"/>
  <c r="C14" i="5"/>
  <c r="D14" i="5"/>
  <c r="D57" i="2" l="1"/>
  <c r="D56" i="2"/>
  <c r="D6" i="2" l="1"/>
  <c r="D9" i="2"/>
  <c r="D5" i="2"/>
  <c r="D7" i="2"/>
  <c r="D8" i="2"/>
  <c r="D10" i="2"/>
  <c r="D4" i="2"/>
  <c r="C103" i="1" l="1"/>
  <c r="C67" i="1" l="1"/>
  <c r="C66" i="1" l="1"/>
  <c r="C7" i="1" l="1"/>
  <c r="G84" i="1" l="1"/>
  <c r="H90" i="1" l="1"/>
  <c r="G90" i="1" s="1"/>
  <c r="C90" i="1" s="1"/>
  <c r="D37" i="2"/>
  <c r="C94" i="1"/>
  <c r="D38" i="2"/>
  <c r="C95" i="1"/>
  <c r="G82" i="1"/>
  <c r="F82" i="1"/>
  <c r="C70" i="1" l="1"/>
  <c r="D18" i="2"/>
  <c r="D17" i="2"/>
  <c r="G68" i="1"/>
  <c r="C68" i="1" s="1"/>
  <c r="G66" i="1"/>
  <c r="G98" i="1" l="1"/>
  <c r="C98" i="1" s="1"/>
  <c r="F76" i="1"/>
  <c r="H76" i="1"/>
  <c r="G76" i="1" s="1"/>
  <c r="C76" i="1" s="1"/>
  <c r="G60" i="1" l="1"/>
  <c r="G103" i="1" l="1"/>
  <c r="D25" i="2"/>
  <c r="D23" i="2"/>
  <c r="C47" i="1" l="1"/>
  <c r="D114" i="1" s="1"/>
  <c r="C61" i="1" l="1"/>
  <c r="C60" i="1" l="1"/>
  <c r="D113" i="1" s="1"/>
  <c r="D115" i="1" s="1"/>
  <c r="F60" i="1" l="1"/>
  <c r="D40" i="2"/>
  <c r="F98" i="1"/>
  <c r="D58" i="2" l="1"/>
</calcChain>
</file>

<file path=xl/sharedStrings.xml><?xml version="1.0" encoding="utf-8"?>
<sst xmlns="http://schemas.openxmlformats.org/spreadsheetml/2006/main" count="1020" uniqueCount="397">
  <si>
    <t>1.</t>
  </si>
  <si>
    <t>Urząd Gminy Jastków</t>
  </si>
  <si>
    <t>Lp.</t>
  </si>
  <si>
    <t>Przedmiot ubezpieczenia</t>
  </si>
  <si>
    <t xml:space="preserve">Suma ubezpieczenia </t>
  </si>
  <si>
    <t>Rodzaj sumy ubezpieczenia</t>
  </si>
  <si>
    <t>WO</t>
  </si>
  <si>
    <t>2.</t>
  </si>
  <si>
    <t>KB</t>
  </si>
  <si>
    <t>3.</t>
  </si>
  <si>
    <t>4.</t>
  </si>
  <si>
    <t>Magazyn ul. Chmielowa 3, Panieńszczyzna</t>
  </si>
  <si>
    <t>5.</t>
  </si>
  <si>
    <t>Kordegarda ul. Chmielowa 3, Panieńszczyzna</t>
  </si>
  <si>
    <t>6.</t>
  </si>
  <si>
    <t>Budynek świetlicy Środowiskowej w m. Moszna DZ75</t>
  </si>
  <si>
    <t>7.</t>
  </si>
  <si>
    <t>8.</t>
  </si>
  <si>
    <t>9.</t>
  </si>
  <si>
    <t xml:space="preserve">Stacja uzdatnianiania Wody w Jastkowie </t>
  </si>
  <si>
    <t>10.</t>
  </si>
  <si>
    <t>Stacja uzdatniania Wody w Ożarowie</t>
  </si>
  <si>
    <t>11.</t>
  </si>
  <si>
    <t>Stacja uzdatniania Wody w Sieprawkach</t>
  </si>
  <si>
    <t>12.</t>
  </si>
  <si>
    <t xml:space="preserve">Stacja uzdatniania wody w Płouszowice </t>
  </si>
  <si>
    <t>13.</t>
  </si>
  <si>
    <t>Oczyszczalnia ścieków w Tomaszowicach</t>
  </si>
  <si>
    <t>14.</t>
  </si>
  <si>
    <t>Stacja Uzdatniania Wody w Snopkowie</t>
  </si>
  <si>
    <t>15.</t>
  </si>
  <si>
    <t>Oczyszczalnie ścieków w Snopkowie Nowa i Stara</t>
  </si>
  <si>
    <t>16.</t>
  </si>
  <si>
    <t>Budynek Handlowy Moszenkach (Budynek sklepu)</t>
  </si>
  <si>
    <t>17.</t>
  </si>
  <si>
    <t>18.</t>
  </si>
  <si>
    <t>19.</t>
  </si>
  <si>
    <t xml:space="preserve">Ośrodek zdrowia w Tomaszowicach </t>
  </si>
  <si>
    <t>20.</t>
  </si>
  <si>
    <t xml:space="preserve">Ośrodek zdrowia w Dąbrowicy </t>
  </si>
  <si>
    <t>21.</t>
  </si>
  <si>
    <t>22.</t>
  </si>
  <si>
    <t>23.</t>
  </si>
  <si>
    <t>24.</t>
  </si>
  <si>
    <t>25.</t>
  </si>
  <si>
    <t xml:space="preserve">Remiza OSP Płouszowicach </t>
  </si>
  <si>
    <t>26.</t>
  </si>
  <si>
    <t xml:space="preserve">Remiza OSP w Tomaszowicach </t>
  </si>
  <si>
    <t>27.</t>
  </si>
  <si>
    <t xml:space="preserve">Remiza OSP w Moszenkach </t>
  </si>
  <si>
    <t>28.</t>
  </si>
  <si>
    <t>Remiza OSP w Ługowie</t>
  </si>
  <si>
    <t>29.</t>
  </si>
  <si>
    <t>Remiza OSP w Ożarowie</t>
  </si>
  <si>
    <t>30.</t>
  </si>
  <si>
    <t>Świetlica w Sługocinie</t>
  </si>
  <si>
    <t>Garaż w Snopkowie</t>
  </si>
  <si>
    <t>34.</t>
  </si>
  <si>
    <t>35.</t>
  </si>
  <si>
    <t>36.</t>
  </si>
  <si>
    <t>Stodoła ze spichlerzem Snopków</t>
  </si>
  <si>
    <t>37.</t>
  </si>
  <si>
    <t>38.</t>
  </si>
  <si>
    <t>39.</t>
  </si>
  <si>
    <t>40.</t>
  </si>
  <si>
    <t>41.</t>
  </si>
  <si>
    <t>42.</t>
  </si>
  <si>
    <t>Lokal mieszkalny nr 100a Snopków</t>
  </si>
  <si>
    <t>43.</t>
  </si>
  <si>
    <t>Lokal mieszkalny 98a Snopków</t>
  </si>
  <si>
    <t>44.</t>
  </si>
  <si>
    <t>Lokal mieszkalny. 96/9 Snopków</t>
  </si>
  <si>
    <t>45.</t>
  </si>
  <si>
    <t>Lokali mieszkalny 97/8</t>
  </si>
  <si>
    <t>46.</t>
  </si>
  <si>
    <t>Lokal mieszkalny 97/11</t>
  </si>
  <si>
    <t>47.</t>
  </si>
  <si>
    <t>Lokal mieszalny 106/2</t>
  </si>
  <si>
    <t>48.</t>
  </si>
  <si>
    <t xml:space="preserve">Agronomówka w Tomaszowicach </t>
  </si>
  <si>
    <t>50.</t>
  </si>
  <si>
    <t>Ogrodzenie boiska Moszna</t>
  </si>
  <si>
    <t>51.</t>
  </si>
  <si>
    <t>Ogrodzenie Zesp. Pał. Par. Panie</t>
  </si>
  <si>
    <t>52.</t>
  </si>
  <si>
    <t>Boisko wielofunkcyjne</t>
  </si>
  <si>
    <t>53.</t>
  </si>
  <si>
    <t>54.</t>
  </si>
  <si>
    <t xml:space="preserve">Namiot aluminiowy </t>
  </si>
  <si>
    <t>55.</t>
  </si>
  <si>
    <t xml:space="preserve">Garaż wolnostojący </t>
  </si>
  <si>
    <t xml:space="preserve">Odśnieżarki </t>
  </si>
  <si>
    <t>Wyposażenie i urządzenia</t>
  </si>
  <si>
    <t>Gminny Ośrodek Pomocy Społecznej</t>
  </si>
  <si>
    <t>Suma ubezpieczenia</t>
  </si>
  <si>
    <t>Szkoła Podstawowa im. Jana Pawła II w Tomaszowicach</t>
  </si>
  <si>
    <t>Ogrodzenie</t>
  </si>
  <si>
    <t>Plac zabaw</t>
  </si>
  <si>
    <t>Gminny Ośrodek Kultury i Sportu w Jastkowie</t>
  </si>
  <si>
    <t>Gminna Biblioteka Publiczna w Jastkowie</t>
  </si>
  <si>
    <t>Szkoła Podstawowa im. B. Prusa</t>
  </si>
  <si>
    <t>Budynki, elementy działki wraz z odowdnieniem, chodnikiem, przebudowanymi schodami</t>
  </si>
  <si>
    <t>Ogrodzenie przy szkole</t>
  </si>
  <si>
    <t>Plac zabaw i elementy placu zabaw</t>
  </si>
  <si>
    <t>Szkoła Podstawowa im. J. I. Kraszewskiego w Snopkowie</t>
  </si>
  <si>
    <t>Budynek szkoły wraz z rozbudową, magazynem na sprzet sportowy oraz nowym pokryciem dachowym</t>
  </si>
  <si>
    <t>Budynek gospodarczy</t>
  </si>
  <si>
    <t>Boisko wielofunkcyjne wraz z wyposażeniem</t>
  </si>
  <si>
    <t>Szkoła Podstawowa im T. Kościuszki</t>
  </si>
  <si>
    <t xml:space="preserve">Boisko wielofunkcyjne </t>
  </si>
  <si>
    <t xml:space="preserve">Ogrodzenie terenu </t>
  </si>
  <si>
    <t>Szkoła Podstawowa w Ożarowie</t>
  </si>
  <si>
    <t>Budynek szkoły wraz z ogrodzeniem, parkingiem, brama przesuwną</t>
  </si>
  <si>
    <t>1. Urząd Gminy Jastków</t>
  </si>
  <si>
    <t>Sprzęt elektroniczny stacjonarny</t>
  </si>
  <si>
    <t>Kserokopiarki i urządzenia wielfunkcyjne</t>
  </si>
  <si>
    <t>Sprzęt elektroniczny przenośny</t>
  </si>
  <si>
    <t>2. Gminny Ośrodek Pomocy Społecznej</t>
  </si>
  <si>
    <t xml:space="preserve">Telefon komórkowy </t>
  </si>
  <si>
    <t>3. Gminny Ośrodek Kultury i Sportu w Jastkowie</t>
  </si>
  <si>
    <t>4. Gminna Biblioteka Publiczna w Jastkowie</t>
  </si>
  <si>
    <t>5. Szkoła Podstawowa im. Jana Pawła II w Tomaszowicach</t>
  </si>
  <si>
    <t>6. Szkoła Podstawowa im. B. Prusa</t>
  </si>
  <si>
    <t>7. Szkoła Podstawowa im. J. I. Kraszewskiego w Snopkowie</t>
  </si>
  <si>
    <t xml:space="preserve">Sprzęt nagłaśniajacy </t>
  </si>
  <si>
    <t>8. Szkoła Podstawowa im T. Kościuszki</t>
  </si>
  <si>
    <t>9. Szkoła Podstawowa w Ożarowie</t>
  </si>
  <si>
    <t xml:space="preserve">Zestaw nagłośniający </t>
  </si>
  <si>
    <t>Scena letnia</t>
  </si>
  <si>
    <t>Monitoring</t>
  </si>
  <si>
    <t>Sprzęt nagłośnieniowy i oświetleniowy</t>
  </si>
  <si>
    <t>Wyposażenie i urządzenia w tym sprzęt oświetleniowy, traktorek, przyczepka barak</t>
  </si>
  <si>
    <t>Sprzęt komuterowy ( w tym rzutniki, tablice, itd..) (WO)</t>
  </si>
  <si>
    <t>Filia Biblioteki Ożarów</t>
  </si>
  <si>
    <t>Zadaszenie Drewutnia</t>
  </si>
  <si>
    <t xml:space="preserve">Scena drewniana w m. Moszna </t>
  </si>
  <si>
    <t>Garaż wolnostojący stalowy Panieńszczyzna</t>
  </si>
  <si>
    <t xml:space="preserve">Budynek świetlicy wiejskiej i sklepu Majdan Krasieniński </t>
  </si>
  <si>
    <t xml:space="preserve">Rok budowy </t>
  </si>
  <si>
    <t>Wartość KB</t>
  </si>
  <si>
    <t>Wartość WO</t>
  </si>
  <si>
    <t>Powierzchnia użytkowa</t>
  </si>
  <si>
    <t xml:space="preserve">- zgodnie z przepisami przeciwpożarowymi, </t>
  </si>
  <si>
    <t>- gaśnice,</t>
  </si>
  <si>
    <t xml:space="preserve">- system alarmowy, instalacja, </t>
  </si>
  <si>
    <t xml:space="preserve">- monitoring, </t>
  </si>
  <si>
    <t xml:space="preserve">- hydrant wewnętrzny i zewnętrzny, </t>
  </si>
  <si>
    <t xml:space="preserve">- co najmniej 2 zamki wielozastawkowe w każdych drzwiach zewnętrznych. </t>
  </si>
  <si>
    <t>- zabezpieczenia dotyczą budynku Urzędu Gminy</t>
  </si>
  <si>
    <t xml:space="preserve">- system alarmowy, </t>
  </si>
  <si>
    <t xml:space="preserve">- gaśnice, </t>
  </si>
  <si>
    <t>- zgodnie z przepisami przeciwpożarowymi,</t>
  </si>
  <si>
    <t>- co najmniej 2 zamki w drzwiach zewnętrznych,</t>
  </si>
  <si>
    <t>6. Szkoła Podstawowa im. Bolesława Prusa w Płouszowicach</t>
  </si>
  <si>
    <t>8. Szkoła Podstawowa im T. Kościuszki w Jastkowie</t>
  </si>
  <si>
    <t xml:space="preserve">- hydrant wewnętrzny, </t>
  </si>
  <si>
    <t xml:space="preserve">- monitoring , </t>
  </si>
  <si>
    <t>- okratowanie okna gabinetu dyrektora,</t>
  </si>
  <si>
    <t xml:space="preserve">Ścian </t>
  </si>
  <si>
    <t xml:space="preserve">Stropów </t>
  </si>
  <si>
    <t>Stropodachu</t>
  </si>
  <si>
    <t>Pokrycje dachu</t>
  </si>
  <si>
    <t>Materiał</t>
  </si>
  <si>
    <t xml:space="preserve">-3 gaśnice, </t>
  </si>
  <si>
    <t>Budynek biblioteki, Filia biblioteczna w Ożarowie</t>
  </si>
  <si>
    <t xml:space="preserve">- co najmniej 2 zamki w drzwiach zewnętrznych w budynku Bibioteki </t>
  </si>
  <si>
    <t>- system alarmowy,</t>
  </si>
  <si>
    <t xml:space="preserve">Użytkowany </t>
  </si>
  <si>
    <t>Tak</t>
  </si>
  <si>
    <t>Przedszkole Samorządowe w Jastkowie</t>
  </si>
  <si>
    <t>Sprzęt elektroniczny stacjonarny, w tym sprzęt z wykluczenia cyfrowego u mieszkańców</t>
  </si>
  <si>
    <t>- kraty w oknach budynku (częściowe)</t>
  </si>
  <si>
    <t>Agronomówka w Panieńszczyźnie, ul. Legionistów 1 (GOPS)</t>
  </si>
  <si>
    <t>Budynek przedszkola</t>
  </si>
  <si>
    <t>Cegła</t>
  </si>
  <si>
    <t>Drewno</t>
  </si>
  <si>
    <t>Blacha, prapa, stropodach</t>
  </si>
  <si>
    <t>- kraty w gabinecie dyrektora</t>
  </si>
  <si>
    <t xml:space="preserve">- hydrant zewnętrzny </t>
  </si>
  <si>
    <t>- w dwie pary drzwi, z jednym zamkiem ( jedno wejście); dwa zamki w drugich drzwiach</t>
  </si>
  <si>
    <t xml:space="preserve">Monitoring </t>
  </si>
  <si>
    <t>`</t>
  </si>
  <si>
    <t>Nr rej.</t>
  </si>
  <si>
    <t>Marka</t>
  </si>
  <si>
    <t>Typ, model</t>
  </si>
  <si>
    <t>Rodzaj</t>
  </si>
  <si>
    <t>Pojemność</t>
  </si>
  <si>
    <t>Ładowność</t>
  </si>
  <si>
    <t>Liczba miejsc</t>
  </si>
  <si>
    <t xml:space="preserve">Rok prod. </t>
  </si>
  <si>
    <t>Nr nadwozia</t>
  </si>
  <si>
    <t>Aktualna suma AC</t>
  </si>
  <si>
    <t xml:space="preserve">Ubezpieczający </t>
  </si>
  <si>
    <t xml:space="preserve">Ubezpieczony </t>
  </si>
  <si>
    <t xml:space="preserve">Użytkownik </t>
  </si>
  <si>
    <t>LUB98EE</t>
  </si>
  <si>
    <t>Ford</t>
  </si>
  <si>
    <t>Transit</t>
  </si>
  <si>
    <t>Specjalny Pożarniczy</t>
  </si>
  <si>
    <t>-</t>
  </si>
  <si>
    <t>WF0LXXBDFL3V22225</t>
  </si>
  <si>
    <t>Gmina Jastków, Panieńszczyzna, Chmielowa 3, 21-002 Jastków, Regon: 431019744</t>
  </si>
  <si>
    <t>OSP w Moszenkach, 21-008 Tomaszowice, Moszenki 5, Regon: 431221351, NIP: 713-287-99-26</t>
  </si>
  <si>
    <t>LUB43598</t>
  </si>
  <si>
    <t>STAR</t>
  </si>
  <si>
    <t>77883</t>
  </si>
  <si>
    <t>LBT1260</t>
  </si>
  <si>
    <t>FS Lublin</t>
  </si>
  <si>
    <t>SUL332212W0032571</t>
  </si>
  <si>
    <t>LUBRE99</t>
  </si>
  <si>
    <t>Boro</t>
  </si>
  <si>
    <t>B1</t>
  </si>
  <si>
    <t>Przyczepa lekka</t>
  </si>
  <si>
    <t>SZRB10000D0023457</t>
  </si>
  <si>
    <t>, Panieńszczyzna, Chmielowa 3, 21-002 Jastków, Regon: 431019744</t>
  </si>
  <si>
    <t>LUB39998</t>
  </si>
  <si>
    <t>FORD</t>
  </si>
  <si>
    <t>TRANSIT CUSTROM</t>
  </si>
  <si>
    <t>WF01XXTTG1DC40301</t>
  </si>
  <si>
    <t>LUBSH70</t>
  </si>
  <si>
    <t>Kubota</t>
  </si>
  <si>
    <t>L5040</t>
  </si>
  <si>
    <t>Ciągnik rolniczy</t>
  </si>
  <si>
    <t>L5040D61322</t>
  </si>
  <si>
    <t>LUB24098</t>
  </si>
  <si>
    <t>MAN</t>
  </si>
  <si>
    <t>TGM, 13</t>
  </si>
  <si>
    <t>WMAN36ZZ0BY250556</t>
  </si>
  <si>
    <t>LUB17670</t>
  </si>
  <si>
    <t>Peugeot</t>
  </si>
  <si>
    <t>Partner HDI</t>
  </si>
  <si>
    <t>Osobowy</t>
  </si>
  <si>
    <t>VF37B9HXC9J065810</t>
  </si>
  <si>
    <t>LUB16698</t>
  </si>
  <si>
    <t>Daimler-Benz</t>
  </si>
  <si>
    <t>9.506</t>
  </si>
  <si>
    <t>38018314844797</t>
  </si>
  <si>
    <t>LUB31441</t>
  </si>
  <si>
    <t>Renault</t>
  </si>
  <si>
    <t>Master DCI</t>
  </si>
  <si>
    <t>VJ1JDAMD528255924</t>
  </si>
  <si>
    <t>LU3110W</t>
  </si>
  <si>
    <t>Mercedes</t>
  </si>
  <si>
    <t>30905213177200</t>
  </si>
  <si>
    <t>OSP Płouszowice, 21-008 Tomaszowice, Płouszowice Kolonia 131; Starostwo Powiatowe w Lublinie, 20-074 Lublin, ul. Spokojna 9, Regon: 431029292</t>
  </si>
  <si>
    <t xml:space="preserve">OSP Płouszowice, 21-008 Tomaszowice, Płouszowice Kolonia 131, </t>
  </si>
  <si>
    <t>LU3112W</t>
  </si>
  <si>
    <t>38018314719769</t>
  </si>
  <si>
    <t xml:space="preserve"> Starostwo Powiatowe w Lublinie, 20-074 Lublin, ul. Spokojna 9, Regon: 431029292; OSP Ługów, 24-150 Nałęczów, Ługów 70</t>
  </si>
  <si>
    <t>OSP Ługów, 24-150 Nałęczów, Ługów 70</t>
  </si>
  <si>
    <t>LUB40444</t>
  </si>
  <si>
    <t xml:space="preserve">Ford </t>
  </si>
  <si>
    <t xml:space="preserve">Tranist </t>
  </si>
  <si>
    <t>Autobus</t>
  </si>
  <si>
    <t>WF0HXXTTGHFU77718</t>
  </si>
  <si>
    <t>LUB53300</t>
  </si>
  <si>
    <t>KIA</t>
  </si>
  <si>
    <t>Carens 1.6 GDI 6MT 7S</t>
  </si>
  <si>
    <t>KNAHT811AG7148784</t>
  </si>
  <si>
    <t>LUBRW98</t>
  </si>
  <si>
    <t>GEWE</t>
  </si>
  <si>
    <t>P0750</t>
  </si>
  <si>
    <t>Przyczepka lekka</t>
  </si>
  <si>
    <t>SZ9P07500HPAE6346</t>
  </si>
  <si>
    <t>x</t>
  </si>
  <si>
    <t>Po wojnie, w czasie powstawania GS</t>
  </si>
  <si>
    <t xml:space="preserve">Murowany </t>
  </si>
  <si>
    <t>- gaśnice, hydranty wewnętrzny, hyd. zewnętrzny, alarm przeciwpożaorwy, monitoring, ochrona solid</t>
  </si>
  <si>
    <t>- co najmniej 2 zamki w drzwiach zewnętrznych, szyby przeciwłamaniowe</t>
  </si>
  <si>
    <t xml:space="preserve">Budynek Szkolny wraz elementami ukształtowania terenu </t>
  </si>
  <si>
    <t>Murwany</t>
  </si>
  <si>
    <t>Blacha</t>
  </si>
  <si>
    <t>Drewno, metal, plastik</t>
  </si>
  <si>
    <t>Zabytkowy</t>
  </si>
  <si>
    <t>- gaśnice, hydrant wewnętrzny i zewnętrzny;</t>
  </si>
  <si>
    <t>Drewno, plastik, matal.</t>
  </si>
  <si>
    <t>1920/2012</t>
  </si>
  <si>
    <t>Murowany</t>
  </si>
  <si>
    <t>Blacha i papa</t>
  </si>
  <si>
    <t>Murowane</t>
  </si>
  <si>
    <t>Murwoany kryty balchą</t>
  </si>
  <si>
    <t>Nawierzchnia poliuretanowa wraz z wyposażeniem sportowym.</t>
  </si>
  <si>
    <t>Murowane na podmurówce z cegły klinkierowej , cegła klinkierowa, panele ogrodzeniowe, siatka, itd..</t>
  </si>
  <si>
    <t>Drewno, metal, plastik.</t>
  </si>
  <si>
    <t>- gaśnice, hyd. wewnętrzne, hyd. zewnętrzne, czujniki dymu, alarm, umowa z firmą Altest</t>
  </si>
  <si>
    <t xml:space="preserve">- co najmniej 2 zamki w drzwiach zewnętrznych, </t>
  </si>
  <si>
    <t>Gont bitumiczny/ Blachów kontowa</t>
  </si>
  <si>
    <t>Budynek w Dąbrowicy; Dąbrowica 133</t>
  </si>
  <si>
    <t xml:space="preserve">Lata 50 </t>
  </si>
  <si>
    <t>Cegła, suprex</t>
  </si>
  <si>
    <t>Murowane, Drewno</t>
  </si>
  <si>
    <t>Ogrodzenie matalowe ogrodzenie wogół budynku GOKIS, chodniki, krawężniki, obrzeża; Dąbrowica 133</t>
  </si>
  <si>
    <t>Meatlowe, beton, itd..</t>
  </si>
  <si>
    <t>Budynek Kużni, Dąbrowica 133</t>
  </si>
  <si>
    <t>Eternit</t>
  </si>
  <si>
    <t>Drewniane kryte gontem.</t>
  </si>
  <si>
    <t>- monitoring Altest za wyjątkiem budynku nr 4 z wykazu mienia</t>
  </si>
  <si>
    <r>
      <t xml:space="preserve">- </t>
    </r>
    <r>
      <rPr>
        <sz val="11"/>
        <rFont val="Cambria"/>
        <family val="1"/>
        <charset val="238"/>
        <scheme val="major"/>
      </rPr>
      <t>co najmniej 2 zamki w drzwiach zewnętrznych w budynku nr 1</t>
    </r>
  </si>
  <si>
    <t>- kraty w drzwiach zewnętrznych w dwóch wejściach budynku głównego,  w reszcie budynków jeden zamek (bez kuźni)</t>
  </si>
  <si>
    <t>- w kuźni trzy kłódki,</t>
  </si>
  <si>
    <t>- hydrant wewnętrzny i zewnętrzny w budynku głównym,</t>
  </si>
  <si>
    <t>- gaśnice, hydraty wewnętrzne, hyd. zewnętzny</t>
  </si>
  <si>
    <t>- co najmniej 2 zamki w drzwiach zewnętrznych, kraty na drzwiach do pracowni informatycznej</t>
  </si>
  <si>
    <t>1925 r. część pierwsza budynku/ 1930/ 1980</t>
  </si>
  <si>
    <t>Cegła, beton, słupy stalowe i gazobeton</t>
  </si>
  <si>
    <t>Kleina, beton (płyty), Stopdach</t>
  </si>
  <si>
    <t>Drewno/ Stopdach</t>
  </si>
  <si>
    <t>Budynek szkolny wraz z parkingiem i boiskiem trawiastym(stara szkoła, nowa szkoła, sala gimnastyczna)</t>
  </si>
  <si>
    <t xml:space="preserve">Sprzęt elektroniczny starszy niż 7 lat </t>
  </si>
  <si>
    <t>KB/WO</t>
  </si>
  <si>
    <t>Załącznik nr 1e, zakładka nr 5, zabezpieczenia przeciwpożarowe i przeciwkradzieżowe</t>
  </si>
  <si>
    <t>Załącznik nr 1e do SIWZ  - Zakładka nr 2 Wykaz sprzętu elektronicznego</t>
  </si>
  <si>
    <t>L.p.</t>
  </si>
  <si>
    <t>Podsumowanie</t>
  </si>
  <si>
    <t>Załącznik nr 1e do SIWZ  - Zakładka nr 1 Wykaz mienia</t>
  </si>
  <si>
    <t>Załącznik nr 1e do SIWZ  - Zakładka nr 3  Wykaz pojazdów</t>
  </si>
  <si>
    <t>* NNW w autobusach tylko dla kierowcy</t>
  </si>
  <si>
    <t>07.09.2018 06.09.2019</t>
  </si>
  <si>
    <t>LUB63399</t>
  </si>
  <si>
    <t xml:space="preserve">Citroen </t>
  </si>
  <si>
    <t>Jumper CHDC</t>
  </si>
  <si>
    <t>Pojazd ciężarowy</t>
  </si>
  <si>
    <t>VF7YD3MHU12E49306</t>
  </si>
  <si>
    <t>LUBAA71</t>
  </si>
  <si>
    <t>Pronar</t>
  </si>
  <si>
    <t>T653/1</t>
  </si>
  <si>
    <t>Przyczepa ciężarowa rolnicza</t>
  </si>
  <si>
    <t>02466A</t>
  </si>
  <si>
    <t>Gmina Jastków, Panieńszczyzna, Chmielowa 3, 21-002 Jastków, Regon: 431019745</t>
  </si>
  <si>
    <t>Gmina Jastków, Panieńszczyzna, Chmielowa 3, 21-002 Jastków, Regon: 431019746</t>
  </si>
  <si>
    <t>Gmina Jastków, Panieńszczyzna, Chmielowa 3, 21-002 Jastków, Regon: 431019747</t>
  </si>
  <si>
    <t>LUBXY99</t>
  </si>
  <si>
    <t xml:space="preserve">Kubota </t>
  </si>
  <si>
    <t>B1241</t>
  </si>
  <si>
    <t>KBTBADDRPJ1030754</t>
  </si>
  <si>
    <t>Gmina Jastków, Panieńszczyzna, Chmielowa 3, 21-002 Jastków, Regon: 431019748</t>
  </si>
  <si>
    <t>Budynek Urzędu Gminy, Chmielowa 3, Panieńszczyzna</t>
  </si>
  <si>
    <t>Budynek mieszkalny  w Ożarowie nr 169</t>
  </si>
  <si>
    <t>Budynek ambulatorium VET w Panieńszczyźnie</t>
  </si>
  <si>
    <t>Budynek biblioteki w Piotrawinie</t>
  </si>
  <si>
    <t>Budynek mieszkalny dwulokalowy Tomaszowice Kolonia nr 39</t>
  </si>
  <si>
    <t>Budynki gospodarcze w Snopkowie (komórki)</t>
  </si>
  <si>
    <t>Budynek garażowo gospodarczy OSP Moszenki</t>
  </si>
  <si>
    <t xml:space="preserve">Budynek </t>
  </si>
  <si>
    <t xml:space="preserve">Wyposażenie </t>
  </si>
  <si>
    <t xml:space="preserve">2. </t>
  </si>
  <si>
    <t>31 387 81,00 zł</t>
  </si>
  <si>
    <t>Centrale, faxy i urządzenia</t>
  </si>
  <si>
    <t>Sprzęt stacjonarny i przenośny</t>
  </si>
  <si>
    <t>Wiaty przystankowe na terenie Gminy</t>
  </si>
  <si>
    <t>07.09.2019 06.09.2020</t>
  </si>
  <si>
    <t>Okres OC</t>
  </si>
  <si>
    <t>Okres  AC</t>
  </si>
  <si>
    <t>Okres  AS Rozszerzone</t>
  </si>
  <si>
    <t>Okres NW</t>
  </si>
  <si>
    <t>07.03.2019 06.03.2020</t>
  </si>
  <si>
    <t>25.09.2019 24.09.2020</t>
  </si>
  <si>
    <t>08.01.2020 07.01.2021</t>
  </si>
  <si>
    <t>18.03.2020 17.03.2021</t>
  </si>
  <si>
    <t>07.09.2019 06.09.2020*</t>
  </si>
  <si>
    <t>Sprzęt nagłośnieniowy</t>
  </si>
  <si>
    <t xml:space="preserve">10. Przedszkole w Jastkowie </t>
  </si>
  <si>
    <t>10. Przedszkole w Jastkowie</t>
  </si>
  <si>
    <t>System konferencyjny</t>
  </si>
  <si>
    <t>Kserokopiarki i urządzenia wielofunkcyjne</t>
  </si>
  <si>
    <t xml:space="preserve">Razem </t>
  </si>
  <si>
    <t>Razem</t>
  </si>
  <si>
    <t>Budynki i budowle</t>
  </si>
  <si>
    <t>Wyposażenie, maszyny, urządzenia, sprzęt elektroniczny starszy niż 7 lat</t>
  </si>
  <si>
    <t>Żłobek Samorządowy „Akademia Malucha” w Jastkowie</t>
  </si>
  <si>
    <t xml:space="preserve">Budynek Żłobka </t>
  </si>
  <si>
    <t>Beton</t>
  </si>
  <si>
    <t>11. Żłobek</t>
  </si>
  <si>
    <t>Aktualny przebieg ubezpieczenia</t>
  </si>
  <si>
    <t>Dane dotyczą wszystkich jednostek organizacyjnych. Dane aktualne na dzień 02.07.2019 r.</t>
  </si>
  <si>
    <t>Rodzaj ubezpieczenia</t>
  </si>
  <si>
    <t>Ilość szkód</t>
  </si>
  <si>
    <t>Wysokość odszkodowania</t>
  </si>
  <si>
    <t>Mienia od ognia i innych zdarzeń losowych</t>
  </si>
  <si>
    <t>Szyby i przedmioty szklane od stłuczenia</t>
  </si>
  <si>
    <t>Odpowiedzialność cywilna</t>
  </si>
  <si>
    <t>Sprzęt elektroniczny</t>
  </si>
  <si>
    <t>NNW strażaków</t>
  </si>
  <si>
    <t>OC posiadaczy pojazdów mechanicznych</t>
  </si>
  <si>
    <t>Autocasco</t>
  </si>
  <si>
    <t>NNW komunikacyjne</t>
  </si>
  <si>
    <t>RAZEM</t>
  </si>
  <si>
    <t>REZERWY:</t>
  </si>
  <si>
    <t>Brak na chwilę obecną ustanowionych rezerw</t>
  </si>
  <si>
    <t>1.        </t>
  </si>
  <si>
    <t>2.        </t>
  </si>
  <si>
    <t>3.        </t>
  </si>
  <si>
    <t>4.        </t>
  </si>
  <si>
    <t>5.        </t>
  </si>
  <si>
    <t>6.        </t>
  </si>
  <si>
    <t>7.        </t>
  </si>
  <si>
    <t>8.        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</si>
</sst>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#,##0\ &quot;zł&quot;;[Red]\-#,##0\ &quot;zł&quot;"/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#,##0.00\ &quot;zł&quot;"/>
  </numFmts>
  <fonts count="1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mbria"/>
      <family val="1"/>
      <charset val="238"/>
      <scheme val="major"/>
    </font>
    <font>
      <sz val="10"/>
      <name val="Cambria"/>
      <family val="1"/>
      <charset val="238"/>
      <scheme val="maj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mbria"/>
      <family val="1"/>
      <charset val="238"/>
      <scheme val="major"/>
    </font>
    <font>
      <sz val="11"/>
      <name val="Calibri"/>
      <family val="2"/>
      <charset val="238"/>
      <scheme val="minor"/>
    </font>
    <font>
      <b/>
      <sz val="10"/>
      <color rgb="FFFF0000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sz val="11"/>
      <color theme="1"/>
      <name val="Czcionka tekstu podstawowego"/>
      <family val="2"/>
      <charset val="238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b/>
      <sz val="10"/>
      <name val="Cambria"/>
      <family val="1"/>
      <scheme val="major"/>
    </font>
    <font>
      <sz val="8"/>
      <name val="Calibri"/>
      <family val="2"/>
      <charset val="238"/>
      <scheme val="minor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267">
    <xf numFmtId="0" fontId="0" fillId="0" borderId="0" xfId="0"/>
    <xf numFmtId="0" fontId="3" fillId="2" borderId="1" xfId="2" applyFont="1" applyFill="1" applyBorder="1" applyAlignment="1">
      <alignment horizontal="left" vertical="center" wrapText="1"/>
    </xf>
    <xf numFmtId="0" fontId="3" fillId="2" borderId="1" xfId="2" applyFont="1" applyFill="1" applyBorder="1" applyAlignment="1">
      <alignment horizontal="right" vertical="center" wrapText="1"/>
    </xf>
    <xf numFmtId="0" fontId="4" fillId="3" borderId="1" xfId="2" applyFont="1" applyFill="1" applyBorder="1" applyAlignment="1">
      <alignment horizontal="center" vertical="center" wrapText="1"/>
    </xf>
    <xf numFmtId="164" fontId="4" fillId="3" borderId="1" xfId="2" applyNumberFormat="1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left" vertical="center" wrapText="1"/>
    </xf>
    <xf numFmtId="0" fontId="5" fillId="0" borderId="0" xfId="0" applyFont="1"/>
    <xf numFmtId="0" fontId="7" fillId="0" borderId="0" xfId="0" applyFont="1"/>
    <xf numFmtId="44" fontId="4" fillId="3" borderId="1" xfId="1" applyFont="1" applyFill="1" applyBorder="1" applyAlignment="1">
      <alignment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3" borderId="0" xfId="0" applyFont="1" applyFill="1" applyAlignment="1">
      <alignment wrapText="1"/>
    </xf>
    <xf numFmtId="0" fontId="6" fillId="3" borderId="0" xfId="0" applyFont="1" applyFill="1" applyAlignment="1">
      <alignment wrapText="1"/>
    </xf>
    <xf numFmtId="0" fontId="8" fillId="0" borderId="0" xfId="2" applyFont="1" applyFill="1" applyBorder="1" applyAlignment="1">
      <alignment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0" fontId="3" fillId="0" borderId="0" xfId="2" applyFont="1" applyFill="1" applyBorder="1" applyAlignment="1">
      <alignment horizontal="center" vertical="center" wrapText="1"/>
    </xf>
    <xf numFmtId="44" fontId="4" fillId="0" borderId="0" xfId="1" applyFont="1" applyAlignment="1">
      <alignment wrapText="1"/>
    </xf>
    <xf numFmtId="0" fontId="4" fillId="3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49" fontId="9" fillId="5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0" fontId="7" fillId="3" borderId="0" xfId="0" applyFont="1" applyFill="1"/>
    <xf numFmtId="49" fontId="10" fillId="3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0" fontId="3" fillId="2" borderId="1" xfId="2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wrapText="1"/>
    </xf>
    <xf numFmtId="0" fontId="4" fillId="0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left" vertical="center" wrapText="1"/>
    </xf>
    <xf numFmtId="44" fontId="4" fillId="3" borderId="1" xfId="1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4" fontId="4" fillId="0" borderId="1" xfId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4" fontId="4" fillId="0" borderId="5" xfId="2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2" fontId="4" fillId="3" borderId="5" xfId="0" applyNumberFormat="1" applyFont="1" applyFill="1" applyBorder="1" applyAlignment="1">
      <alignment horizontal="center" vertical="center" wrapText="1"/>
    </xf>
    <xf numFmtId="44" fontId="4" fillId="3" borderId="1" xfId="1" applyFont="1" applyFill="1" applyBorder="1" applyAlignment="1">
      <alignment wrapText="1"/>
    </xf>
    <xf numFmtId="44" fontId="3" fillId="2" borderId="1" xfId="1" applyFont="1" applyFill="1" applyBorder="1" applyAlignment="1">
      <alignment horizontal="center" wrapText="1"/>
    </xf>
    <xf numFmtId="44" fontId="4" fillId="0" borderId="5" xfId="1" applyFont="1" applyBorder="1" applyAlignment="1">
      <alignment wrapText="1"/>
    </xf>
    <xf numFmtId="44" fontId="4" fillId="0" borderId="5" xfId="1" applyFont="1" applyBorder="1" applyAlignment="1">
      <alignment horizontal="center" vertical="center" wrapText="1"/>
    </xf>
    <xf numFmtId="44" fontId="4" fillId="3" borderId="1" xfId="1" applyFont="1" applyFill="1" applyBorder="1" applyAlignment="1">
      <alignment horizontal="right" vertical="center" wrapText="1"/>
    </xf>
    <xf numFmtId="44" fontId="4" fillId="3" borderId="5" xfId="1" applyFont="1" applyFill="1" applyBorder="1" applyAlignment="1">
      <alignment horizontal="center" vertical="center" wrapText="1"/>
    </xf>
    <xf numFmtId="44" fontId="6" fillId="0" borderId="0" xfId="1" applyFont="1" applyBorder="1" applyAlignment="1">
      <alignment wrapText="1"/>
    </xf>
    <xf numFmtId="44" fontId="6" fillId="0" borderId="0" xfId="1" applyFont="1" applyAlignment="1">
      <alignment wrapText="1"/>
    </xf>
    <xf numFmtId="164" fontId="4" fillId="3" borderId="5" xfId="2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wrapText="1"/>
    </xf>
    <xf numFmtId="44" fontId="4" fillId="3" borderId="5" xfId="1" applyFont="1" applyFill="1" applyBorder="1" applyAlignment="1">
      <alignment wrapText="1"/>
    </xf>
    <xf numFmtId="49" fontId="9" fillId="0" borderId="1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64" fontId="4" fillId="3" borderId="1" xfId="2" applyNumberFormat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4" fillId="3" borderId="0" xfId="0" applyFont="1" applyFill="1" applyAlignment="1">
      <alignment vertical="center" wrapText="1"/>
    </xf>
    <xf numFmtId="0" fontId="3" fillId="2" borderId="1" xfId="3" applyFont="1" applyFill="1" applyBorder="1" applyAlignment="1">
      <alignment horizontal="center" vertical="center" wrapText="1"/>
    </xf>
    <xf numFmtId="49" fontId="3" fillId="2" borderId="1" xfId="3" applyNumberFormat="1" applyFont="1" applyFill="1" applyBorder="1" applyAlignment="1">
      <alignment horizontal="center" vertical="center" wrapText="1"/>
    </xf>
    <xf numFmtId="44" fontId="3" fillId="2" borderId="1" xfId="5" applyFont="1" applyFill="1" applyBorder="1" applyAlignment="1">
      <alignment horizontal="center" vertical="center" wrapText="1"/>
    </xf>
    <xf numFmtId="44" fontId="3" fillId="2" borderId="1" xfId="6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49" fontId="4" fillId="3" borderId="1" xfId="3" applyNumberFormat="1" applyFont="1" applyFill="1" applyBorder="1" applyAlignment="1">
      <alignment horizontal="center" vertical="center" wrapText="1"/>
    </xf>
    <xf numFmtId="44" fontId="4" fillId="3" borderId="1" xfId="5" applyFont="1" applyFill="1" applyBorder="1" applyAlignment="1">
      <alignment horizontal="center" vertical="center" wrapText="1"/>
    </xf>
    <xf numFmtId="0" fontId="4" fillId="3" borderId="1" xfId="7" applyFont="1" applyFill="1" applyBorder="1" applyAlignment="1">
      <alignment horizontal="center" vertical="center" wrapText="1"/>
    </xf>
    <xf numFmtId="0" fontId="4" fillId="3" borderId="1" xfId="7" applyFont="1" applyFill="1" applyBorder="1" applyAlignment="1">
      <alignment horizontal="center" vertical="center"/>
    </xf>
    <xf numFmtId="44" fontId="4" fillId="3" borderId="1" xfId="6" applyFont="1" applyFill="1" applyBorder="1" applyAlignment="1">
      <alignment horizontal="center" vertical="center"/>
    </xf>
    <xf numFmtId="44" fontId="4" fillId="3" borderId="1" xfId="6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1" xfId="3" applyFont="1" applyBorder="1" applyAlignment="1">
      <alignment vertical="center" wrapText="1"/>
    </xf>
    <xf numFmtId="0" fontId="4" fillId="0" borderId="1" xfId="3" applyFont="1" applyBorder="1" applyAlignment="1">
      <alignment horizontal="center" vertical="center" wrapText="1"/>
    </xf>
    <xf numFmtId="0" fontId="4" fillId="4" borderId="1" xfId="3" applyFont="1" applyFill="1" applyBorder="1" applyAlignment="1">
      <alignment vertical="center" wrapText="1"/>
    </xf>
    <xf numFmtId="0" fontId="4" fillId="4" borderId="1" xfId="3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10" fontId="4" fillId="0" borderId="0" xfId="4" applyNumberFormat="1" applyFont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3" fillId="2" borderId="1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0" borderId="0" xfId="0" applyFont="1"/>
    <xf numFmtId="0" fontId="4" fillId="3" borderId="2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right" vertical="center" wrapText="1"/>
    </xf>
    <xf numFmtId="2" fontId="4" fillId="0" borderId="5" xfId="0" applyNumberFormat="1" applyFont="1" applyBorder="1" applyAlignment="1">
      <alignment horizontal="center" wrapText="1"/>
    </xf>
    <xf numFmtId="2" fontId="4" fillId="3" borderId="1" xfId="0" applyNumberFormat="1" applyFont="1" applyFill="1" applyBorder="1" applyAlignment="1">
      <alignment horizontal="center" wrapText="1"/>
    </xf>
    <xf numFmtId="2" fontId="4" fillId="3" borderId="5" xfId="0" applyNumberFormat="1" applyFont="1" applyFill="1" applyBorder="1" applyAlignment="1">
      <alignment horizontal="center" wrapText="1"/>
    </xf>
    <xf numFmtId="2" fontId="6" fillId="0" borderId="0" xfId="0" applyNumberFormat="1" applyFont="1" applyBorder="1" applyAlignment="1">
      <alignment horizontal="center" wrapText="1"/>
    </xf>
    <xf numFmtId="2" fontId="6" fillId="0" borderId="0" xfId="0" applyNumberFormat="1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44" fontId="4" fillId="3" borderId="1" xfId="0" applyNumberFormat="1" applyFont="1" applyFill="1" applyBorder="1" applyAlignment="1">
      <alignment wrapText="1"/>
    </xf>
    <xf numFmtId="0" fontId="4" fillId="3" borderId="2" xfId="0" applyFont="1" applyFill="1" applyBorder="1" applyAlignment="1">
      <alignment wrapText="1"/>
    </xf>
    <xf numFmtId="0" fontId="4" fillId="3" borderId="3" xfId="0" applyFont="1" applyFill="1" applyBorder="1" applyAlignment="1">
      <alignment wrapText="1"/>
    </xf>
    <xf numFmtId="0" fontId="4" fillId="3" borderId="4" xfId="0" applyFont="1" applyFill="1" applyBorder="1" applyAlignment="1">
      <alignment wrapText="1"/>
    </xf>
    <xf numFmtId="0" fontId="4" fillId="7" borderId="1" xfId="2" applyFont="1" applyFill="1" applyBorder="1" applyAlignment="1">
      <alignment horizontal="left" vertical="center" wrapText="1"/>
    </xf>
    <xf numFmtId="164" fontId="4" fillId="7" borderId="1" xfId="2" applyNumberFormat="1" applyFont="1" applyFill="1" applyBorder="1" applyAlignment="1">
      <alignment horizontal="right" vertical="center" wrapText="1"/>
    </xf>
    <xf numFmtId="0" fontId="3" fillId="3" borderId="1" xfId="2" applyFont="1" applyFill="1" applyBorder="1" applyAlignment="1">
      <alignment horizontal="left" vertical="center" wrapText="1"/>
    </xf>
    <xf numFmtId="6" fontId="4" fillId="3" borderId="1" xfId="6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2" fillId="0" borderId="1" xfId="0" applyFont="1" applyBorder="1" applyAlignment="1">
      <alignment wrapText="1"/>
    </xf>
    <xf numFmtId="0" fontId="4" fillId="3" borderId="9" xfId="3" applyFont="1" applyFill="1" applyBorder="1" applyAlignment="1">
      <alignment horizontal="center" vertical="center" wrapText="1"/>
    </xf>
    <xf numFmtId="44" fontId="4" fillId="3" borderId="9" xfId="6" applyFont="1" applyFill="1" applyBorder="1" applyAlignment="1">
      <alignment horizontal="center" vertical="center" wrapText="1"/>
    </xf>
    <xf numFmtId="0" fontId="4" fillId="3" borderId="9" xfId="7" applyFont="1" applyFill="1" applyBorder="1" applyAlignment="1">
      <alignment horizontal="center" vertical="center"/>
    </xf>
    <xf numFmtId="44" fontId="12" fillId="3" borderId="1" xfId="6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8" fontId="4" fillId="3" borderId="2" xfId="2" applyNumberFormat="1" applyFont="1" applyFill="1" applyBorder="1" applyAlignment="1">
      <alignment horizontal="right" vertical="center" wrapText="1"/>
    </xf>
    <xf numFmtId="0" fontId="4" fillId="7" borderId="1" xfId="0" applyFont="1" applyFill="1" applyBorder="1" applyAlignment="1">
      <alignment wrapText="1"/>
    </xf>
    <xf numFmtId="8" fontId="4" fillId="7" borderId="2" xfId="2" applyNumberFormat="1" applyFont="1" applyFill="1" applyBorder="1" applyAlignment="1">
      <alignment horizontal="right" vertical="center" wrapText="1"/>
    </xf>
    <xf numFmtId="0" fontId="8" fillId="0" borderId="1" xfId="2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horizontal="right" vertical="center"/>
    </xf>
    <xf numFmtId="164" fontId="12" fillId="3" borderId="1" xfId="2" applyNumberFormat="1" applyFont="1" applyFill="1" applyBorder="1" applyAlignment="1">
      <alignment horizontal="right" vertical="center" wrapText="1"/>
    </xf>
    <xf numFmtId="8" fontId="4" fillId="3" borderId="1" xfId="1" applyNumberFormat="1" applyFont="1" applyFill="1" applyBorder="1" applyAlignment="1">
      <alignment vertical="center" wrapText="1"/>
    </xf>
    <xf numFmtId="8" fontId="12" fillId="0" borderId="1" xfId="1" applyNumberFormat="1" applyFont="1" applyBorder="1" applyAlignment="1">
      <alignment wrapText="1"/>
    </xf>
    <xf numFmtId="0" fontId="12" fillId="0" borderId="1" xfId="2" applyFont="1" applyFill="1" applyBorder="1" applyAlignment="1">
      <alignment vertical="center" wrapText="1"/>
    </xf>
    <xf numFmtId="164" fontId="12" fillId="0" borderId="1" xfId="0" applyNumberFormat="1" applyFont="1" applyBorder="1" applyAlignment="1">
      <alignment horizontal="right" vertical="center"/>
    </xf>
    <xf numFmtId="0" fontId="12" fillId="3" borderId="1" xfId="2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4" fillId="3" borderId="1" xfId="3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6" fillId="3" borderId="1" xfId="3" applyFont="1" applyFill="1" applyBorder="1" applyAlignment="1">
      <alignment horizontal="center" vertical="center" wrapText="1"/>
    </xf>
    <xf numFmtId="0" fontId="4" fillId="3" borderId="9" xfId="7" applyFont="1" applyFill="1" applyBorder="1" applyAlignment="1">
      <alignment horizontal="center" vertical="center" wrapText="1"/>
    </xf>
    <xf numFmtId="44" fontId="4" fillId="3" borderId="9" xfId="6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44" fontId="12" fillId="3" borderId="10" xfId="6" applyFont="1" applyFill="1" applyBorder="1" applyAlignment="1">
      <alignment horizontal="center" vertical="center" wrapText="1"/>
    </xf>
    <xf numFmtId="0" fontId="6" fillId="0" borderId="0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6" fontId="12" fillId="0" borderId="1" xfId="0" applyNumberFormat="1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vertical="center"/>
    </xf>
    <xf numFmtId="164" fontId="12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12" fillId="0" borderId="0" xfId="0" applyNumberFormat="1" applyFont="1" applyBorder="1" applyAlignment="1">
      <alignment horizontal="right" vertical="center"/>
    </xf>
    <xf numFmtId="164" fontId="4" fillId="0" borderId="0" xfId="0" applyNumberFormat="1" applyFont="1" applyBorder="1" applyAlignment="1">
      <alignment horizontal="right" vertical="center"/>
    </xf>
    <xf numFmtId="164" fontId="4" fillId="0" borderId="0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vertical="center" wrapText="1"/>
    </xf>
    <xf numFmtId="164" fontId="6" fillId="0" borderId="0" xfId="0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64" fontId="4" fillId="0" borderId="1" xfId="3" applyNumberFormat="1" applyFont="1" applyFill="1" applyBorder="1" applyAlignment="1">
      <alignment vertical="center" wrapText="1"/>
    </xf>
    <xf numFmtId="164" fontId="4" fillId="4" borderId="1" xfId="3" applyNumberFormat="1" applyFont="1" applyFill="1" applyBorder="1" applyAlignment="1">
      <alignment vertical="center" wrapText="1"/>
    </xf>
    <xf numFmtId="44" fontId="4" fillId="4" borderId="1" xfId="1" applyFont="1" applyFill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4" borderId="1" xfId="0" applyNumberFormat="1" applyFont="1" applyFill="1" applyBorder="1" applyAlignment="1">
      <alignment vertical="center"/>
    </xf>
    <xf numFmtId="0" fontId="14" fillId="0" borderId="1" xfId="3" applyFont="1" applyFill="1" applyBorder="1" applyAlignment="1">
      <alignment vertical="center" wrapText="1"/>
    </xf>
    <xf numFmtId="0" fontId="14" fillId="0" borderId="1" xfId="3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vertical="center"/>
    </xf>
    <xf numFmtId="164" fontId="16" fillId="3" borderId="1" xfId="2" applyNumberFormat="1" applyFont="1" applyFill="1" applyBorder="1" applyAlignment="1">
      <alignment horizontal="right" vertical="center" wrapText="1"/>
    </xf>
    <xf numFmtId="164" fontId="16" fillId="7" borderId="1" xfId="2" applyNumberFormat="1" applyFont="1" applyFill="1" applyBorder="1" applyAlignment="1">
      <alignment horizontal="right" vertical="center" wrapText="1"/>
    </xf>
    <xf numFmtId="164" fontId="17" fillId="0" borderId="1" xfId="2" applyNumberFormat="1" applyFont="1" applyFill="1" applyBorder="1" applyAlignment="1">
      <alignment vertical="center" wrapText="1"/>
    </xf>
    <xf numFmtId="44" fontId="16" fillId="3" borderId="1" xfId="1" applyFont="1" applyFill="1" applyBorder="1" applyAlignment="1">
      <alignment vertical="center" wrapText="1"/>
    </xf>
    <xf numFmtId="164" fontId="16" fillId="0" borderId="1" xfId="2" applyNumberFormat="1" applyFont="1" applyFill="1" applyBorder="1" applyAlignment="1">
      <alignment horizontal="right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4" fillId="7" borderId="1" xfId="3" applyFont="1" applyFill="1" applyBorder="1" applyAlignment="1">
      <alignment vertical="center" wrapText="1"/>
    </xf>
    <xf numFmtId="0" fontId="17" fillId="0" borderId="0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vertical="center" wrapText="1"/>
    </xf>
    <xf numFmtId="164" fontId="17" fillId="0" borderId="0" xfId="2" applyNumberFormat="1" applyFont="1" applyFill="1" applyBorder="1" applyAlignment="1">
      <alignment vertical="center" wrapText="1"/>
    </xf>
    <xf numFmtId="8" fontId="12" fillId="0" borderId="0" xfId="1" applyNumberFormat="1" applyFont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44" fontId="4" fillId="0" borderId="1" xfId="8" applyFont="1" applyFill="1" applyBorder="1" applyAlignment="1">
      <alignment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2" applyFont="1" applyFill="1" applyBorder="1" applyAlignment="1">
      <alignment horizontal="center" vertical="center" wrapText="1"/>
    </xf>
    <xf numFmtId="8" fontId="4" fillId="0" borderId="1" xfId="2" applyNumberFormat="1" applyFont="1" applyFill="1" applyBorder="1" applyAlignment="1">
      <alignment horizontal="right" vertical="center" wrapText="1"/>
    </xf>
    <xf numFmtId="44" fontId="4" fillId="0" borderId="1" xfId="8" applyFont="1" applyFill="1" applyBorder="1" applyAlignment="1">
      <alignment horizontal="left" vertical="center" wrapText="1"/>
    </xf>
    <xf numFmtId="164" fontId="4" fillId="2" borderId="1" xfId="2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4" fontId="4" fillId="2" borderId="1" xfId="8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4" fontId="3" fillId="2" borderId="1" xfId="8" applyFont="1" applyFill="1" applyBorder="1" applyAlignment="1">
      <alignment horizontal="center" wrapText="1"/>
    </xf>
    <xf numFmtId="0" fontId="12" fillId="0" borderId="0" xfId="0" applyFont="1" applyAlignment="1">
      <alignment vertical="center"/>
    </xf>
    <xf numFmtId="164" fontId="12" fillId="0" borderId="1" xfId="3" applyNumberFormat="1" applyFont="1" applyFill="1" applyBorder="1" applyAlignment="1">
      <alignment vertical="center" wrapText="1"/>
    </xf>
    <xf numFmtId="0" fontId="4" fillId="3" borderId="1" xfId="3" applyFont="1" applyFill="1" applyBorder="1" applyAlignment="1">
      <alignment horizontal="center" vertical="center" wrapText="1"/>
    </xf>
    <xf numFmtId="164" fontId="12" fillId="0" borderId="0" xfId="0" applyNumberFormat="1" applyFont="1" applyAlignment="1">
      <alignment vertical="center"/>
    </xf>
    <xf numFmtId="0" fontId="12" fillId="0" borderId="1" xfId="3" applyFont="1" applyFill="1" applyBorder="1" applyAlignment="1">
      <alignment horizontal="center" vertical="center" wrapText="1"/>
    </xf>
    <xf numFmtId="0" fontId="12" fillId="0" borderId="1" xfId="3" applyFont="1" applyFill="1" applyBorder="1" applyAlignment="1">
      <alignment vertical="center" wrapText="1"/>
    </xf>
    <xf numFmtId="164" fontId="12" fillId="0" borderId="11" xfId="3" applyNumberFormat="1" applyFont="1" applyFill="1" applyBorder="1" applyAlignment="1">
      <alignment vertical="center" wrapText="1"/>
    </xf>
    <xf numFmtId="0" fontId="12" fillId="4" borderId="1" xfId="3" applyFont="1" applyFill="1" applyBorder="1" applyAlignment="1">
      <alignment horizontal="center" vertical="center" wrapText="1"/>
    </xf>
    <xf numFmtId="0" fontId="12" fillId="4" borderId="1" xfId="3" applyFont="1" applyFill="1" applyBorder="1" applyAlignment="1">
      <alignment vertical="center" wrapText="1"/>
    </xf>
    <xf numFmtId="164" fontId="12" fillId="4" borderId="1" xfId="3" applyNumberFormat="1" applyFont="1" applyFill="1" applyBorder="1" applyAlignment="1">
      <alignment vertical="center" wrapText="1"/>
    </xf>
    <xf numFmtId="164" fontId="12" fillId="0" borderId="0" xfId="3" applyNumberFormat="1" applyFont="1" applyFill="1" applyBorder="1" applyAlignment="1">
      <alignment vertical="center" wrapText="1"/>
    </xf>
    <xf numFmtId="0" fontId="12" fillId="0" borderId="12" xfId="3" applyFont="1" applyFill="1" applyBorder="1" applyAlignment="1">
      <alignment horizontal="center" vertical="center" wrapText="1"/>
    </xf>
    <xf numFmtId="0" fontId="12" fillId="0" borderId="12" xfId="3" applyFont="1" applyFill="1" applyBorder="1" applyAlignment="1">
      <alignment vertical="center" wrapText="1"/>
    </xf>
    <xf numFmtId="164" fontId="12" fillId="0" borderId="12" xfId="3" applyNumberFormat="1" applyFont="1" applyFill="1" applyBorder="1" applyAlignment="1">
      <alignment vertical="center" wrapText="1"/>
    </xf>
    <xf numFmtId="0" fontId="12" fillId="0" borderId="13" xfId="3" applyFont="1" applyFill="1" applyBorder="1" applyAlignment="1">
      <alignment horizontal="center" vertical="center" wrapText="1"/>
    </xf>
    <xf numFmtId="0" fontId="12" fillId="0" borderId="13" xfId="3" applyFont="1" applyFill="1" applyBorder="1" applyAlignment="1">
      <alignment vertical="center" wrapText="1"/>
    </xf>
    <xf numFmtId="164" fontId="12" fillId="0" borderId="13" xfId="3" applyNumberFormat="1" applyFont="1" applyFill="1" applyBorder="1" applyAlignment="1">
      <alignment vertical="center" wrapText="1"/>
    </xf>
    <xf numFmtId="0" fontId="0" fillId="0" borderId="1" xfId="0" applyBorder="1"/>
    <xf numFmtId="4" fontId="0" fillId="0" borderId="1" xfId="0" applyNumberFormat="1" applyBorder="1"/>
    <xf numFmtId="0" fontId="18" fillId="0" borderId="1" xfId="0" applyFont="1" applyBorder="1"/>
    <xf numFmtId="4" fontId="18" fillId="0" borderId="1" xfId="0" applyNumberFormat="1" applyFont="1" applyBorder="1"/>
    <xf numFmtId="0" fontId="18" fillId="0" borderId="0" xfId="0" applyFont="1"/>
    <xf numFmtId="0" fontId="0" fillId="6" borderId="1" xfId="0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1" xfId="2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6" borderId="1" xfId="3" applyFont="1" applyFill="1" applyBorder="1" applyAlignment="1">
      <alignment horizontal="center" vertical="center" wrapText="1"/>
    </xf>
    <xf numFmtId="0" fontId="3" fillId="2" borderId="1" xfId="3" applyFont="1" applyFill="1" applyBorder="1" applyAlignment="1">
      <alignment horizontal="center" vertical="center" wrapText="1"/>
    </xf>
    <xf numFmtId="0" fontId="13" fillId="2" borderId="1" xfId="3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6" borderId="9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18" fillId="6" borderId="2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</cellXfs>
  <cellStyles count="11">
    <cellStyle name="Normalny" xfId="0" builtinId="0"/>
    <cellStyle name="Normalny 18" xfId="7"/>
    <cellStyle name="Normalny 2" xfId="2"/>
    <cellStyle name="Normalny 3" xfId="3"/>
    <cellStyle name="Procentowy" xfId="4" builtinId="5"/>
    <cellStyle name="Walutowy" xfId="1" builtinId="4"/>
    <cellStyle name="Walutowy 10" xfId="6"/>
    <cellStyle name="Walutowy 10 2" xfId="10"/>
    <cellStyle name="Walutowy 2" xfId="8"/>
    <cellStyle name="Walutowy 3" xfId="5"/>
    <cellStyle name="Walutowy 3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4"/>
  <sheetViews>
    <sheetView topLeftCell="A97" workbookViewId="0">
      <selection activeCell="B105" sqref="B105:C105"/>
    </sheetView>
  </sheetViews>
  <sheetFormatPr defaultRowHeight="12.75"/>
  <cols>
    <col min="1" max="1" width="3.7109375" style="13" bestFit="1" customWidth="1"/>
    <col min="2" max="2" width="45.140625" style="13" customWidth="1"/>
    <col min="3" max="3" width="26.85546875" style="13" customWidth="1"/>
    <col min="4" max="4" width="15.7109375" style="38" customWidth="1"/>
    <col min="5" max="5" width="14.28515625" style="13" customWidth="1"/>
    <col min="6" max="6" width="17.28515625" style="60" customWidth="1"/>
    <col min="7" max="7" width="17.42578125" style="13" customWidth="1"/>
    <col min="8" max="8" width="19" style="111" customWidth="1"/>
    <col min="9" max="9" width="18.85546875" style="38" customWidth="1"/>
    <col min="10" max="10" width="17.7109375" style="13" customWidth="1"/>
    <col min="11" max="11" width="21" style="13" customWidth="1"/>
    <col min="12" max="12" width="21.42578125" style="13" customWidth="1"/>
    <col min="13" max="13" width="21.5703125" style="13" customWidth="1"/>
    <col min="14" max="16384" width="9.140625" style="13"/>
  </cols>
  <sheetData>
    <row r="1" spans="1:13" s="12" customFormat="1" ht="12.75" customHeight="1">
      <c r="A1" s="233" t="s">
        <v>314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5"/>
    </row>
    <row r="2" spans="1:13" s="12" customFormat="1">
      <c r="A2" s="9" t="s">
        <v>0</v>
      </c>
      <c r="B2" s="239" t="s">
        <v>1</v>
      </c>
      <c r="C2" s="239"/>
      <c r="D2" s="29"/>
      <c r="E2" s="11"/>
      <c r="F2" s="54"/>
      <c r="G2" s="11"/>
      <c r="H2" s="32"/>
      <c r="I2" s="101"/>
      <c r="J2" s="240" t="s">
        <v>162</v>
      </c>
      <c r="K2" s="241"/>
      <c r="L2" s="241"/>
      <c r="M2" s="242"/>
    </row>
    <row r="3" spans="1:13" s="12" customFormat="1" ht="25.5">
      <c r="A3" s="9" t="s">
        <v>2</v>
      </c>
      <c r="B3" s="9" t="s">
        <v>3</v>
      </c>
      <c r="C3" s="9" t="s">
        <v>4</v>
      </c>
      <c r="D3" s="29" t="s">
        <v>5</v>
      </c>
      <c r="E3" s="11" t="s">
        <v>138</v>
      </c>
      <c r="F3" s="54" t="s">
        <v>139</v>
      </c>
      <c r="G3" s="11" t="s">
        <v>140</v>
      </c>
      <c r="H3" s="32" t="s">
        <v>141</v>
      </c>
      <c r="I3" s="102" t="s">
        <v>167</v>
      </c>
      <c r="J3" s="11" t="s">
        <v>158</v>
      </c>
      <c r="K3" s="11" t="s">
        <v>159</v>
      </c>
      <c r="L3" s="11" t="s">
        <v>160</v>
      </c>
      <c r="M3" s="11" t="s">
        <v>161</v>
      </c>
    </row>
    <row r="4" spans="1:13" s="15" customFormat="1" ht="25.5">
      <c r="A4" s="3" t="s">
        <v>7</v>
      </c>
      <c r="B4" s="5" t="s">
        <v>336</v>
      </c>
      <c r="C4" s="69">
        <v>2948000</v>
      </c>
      <c r="D4" s="4"/>
      <c r="E4" s="10" t="s">
        <v>273</v>
      </c>
      <c r="F4" s="5"/>
      <c r="G4" s="69"/>
      <c r="H4" s="108"/>
      <c r="I4" s="42"/>
      <c r="J4" s="10" t="s">
        <v>277</v>
      </c>
      <c r="K4" s="10"/>
      <c r="L4" s="10"/>
      <c r="M4" s="10"/>
    </row>
    <row r="5" spans="1:13" s="15" customFormat="1">
      <c r="A5" s="3" t="s">
        <v>9</v>
      </c>
      <c r="B5" s="5" t="s">
        <v>11</v>
      </c>
      <c r="C5" s="69">
        <v>50000</v>
      </c>
      <c r="D5" s="4"/>
      <c r="E5" s="10" t="s">
        <v>273</v>
      </c>
      <c r="F5" s="5"/>
      <c r="G5" s="69"/>
      <c r="H5" s="108"/>
      <c r="I5" s="42"/>
      <c r="J5" s="10" t="s">
        <v>277</v>
      </c>
      <c r="K5" s="10"/>
      <c r="L5" s="10"/>
      <c r="M5" s="10"/>
    </row>
    <row r="6" spans="1:13" s="15" customFormat="1">
      <c r="A6" s="3" t="s">
        <v>10</v>
      </c>
      <c r="B6" s="5" t="s">
        <v>13</v>
      </c>
      <c r="C6" s="69">
        <v>80000</v>
      </c>
      <c r="D6" s="4"/>
      <c r="E6" s="10" t="s">
        <v>273</v>
      </c>
      <c r="F6" s="5"/>
      <c r="G6" s="69"/>
      <c r="H6" s="108"/>
      <c r="I6" s="42"/>
      <c r="J6" s="10" t="s">
        <v>277</v>
      </c>
      <c r="K6" s="10"/>
      <c r="L6" s="10"/>
      <c r="M6" s="10"/>
    </row>
    <row r="7" spans="1:13" s="15" customFormat="1">
      <c r="A7" s="3" t="s">
        <v>12</v>
      </c>
      <c r="B7" s="5" t="s">
        <v>15</v>
      </c>
      <c r="C7" s="69">
        <f>125932.86</f>
        <v>125932.86</v>
      </c>
      <c r="D7" s="4"/>
      <c r="E7" s="10"/>
      <c r="F7" s="5"/>
      <c r="G7" s="69"/>
      <c r="H7" s="108"/>
      <c r="I7" s="42"/>
      <c r="J7" s="10" t="s">
        <v>277</v>
      </c>
      <c r="K7" s="10"/>
      <c r="L7" s="10"/>
      <c r="M7" s="10"/>
    </row>
    <row r="8" spans="1:13" s="15" customFormat="1">
      <c r="A8" s="3" t="s">
        <v>14</v>
      </c>
      <c r="B8" s="5" t="s">
        <v>19</v>
      </c>
      <c r="C8" s="69">
        <v>506219.17</v>
      </c>
      <c r="D8" s="4"/>
      <c r="E8" s="10"/>
      <c r="F8" s="5"/>
      <c r="G8" s="69"/>
      <c r="H8" s="108"/>
      <c r="I8" s="42"/>
      <c r="J8" s="10" t="s">
        <v>277</v>
      </c>
      <c r="K8" s="10"/>
      <c r="L8" s="10"/>
      <c r="M8" s="10"/>
    </row>
    <row r="9" spans="1:13" s="15" customFormat="1">
      <c r="A9" s="3" t="s">
        <v>16</v>
      </c>
      <c r="B9" s="5" t="s">
        <v>21</v>
      </c>
      <c r="C9" s="69">
        <v>313265</v>
      </c>
      <c r="D9" s="4"/>
      <c r="E9" s="10"/>
      <c r="F9" s="5"/>
      <c r="G9" s="69"/>
      <c r="H9" s="108"/>
      <c r="I9" s="42"/>
      <c r="J9" s="10" t="s">
        <v>277</v>
      </c>
      <c r="K9" s="10"/>
      <c r="L9" s="10"/>
      <c r="M9" s="10"/>
    </row>
    <row r="10" spans="1:13" s="15" customFormat="1">
      <c r="A10" s="3" t="s">
        <v>17</v>
      </c>
      <c r="B10" s="5" t="s">
        <v>23</v>
      </c>
      <c r="C10" s="69">
        <v>256302.38</v>
      </c>
      <c r="D10" s="4"/>
      <c r="E10" s="10"/>
      <c r="F10" s="5"/>
      <c r="G10" s="69"/>
      <c r="H10" s="108"/>
      <c r="I10" s="42"/>
      <c r="J10" s="10" t="s">
        <v>277</v>
      </c>
      <c r="K10" s="10"/>
      <c r="L10" s="10"/>
      <c r="M10" s="10"/>
    </row>
    <row r="11" spans="1:13" s="15" customFormat="1">
      <c r="A11" s="3" t="s">
        <v>18</v>
      </c>
      <c r="B11" s="5" t="s">
        <v>25</v>
      </c>
      <c r="C11" s="69">
        <v>456266.9</v>
      </c>
      <c r="D11" s="4"/>
      <c r="E11" s="10"/>
      <c r="F11" s="5"/>
      <c r="G11" s="69"/>
      <c r="H11" s="108"/>
      <c r="I11" s="42"/>
      <c r="J11" s="10" t="s">
        <v>277</v>
      </c>
      <c r="K11" s="10"/>
      <c r="L11" s="10"/>
      <c r="M11" s="10"/>
    </row>
    <row r="12" spans="1:13" s="15" customFormat="1">
      <c r="A12" s="3" t="s">
        <v>20</v>
      </c>
      <c r="B12" s="5" t="s">
        <v>27</v>
      </c>
      <c r="C12" s="69">
        <v>1604865.73</v>
      </c>
      <c r="D12" s="4"/>
      <c r="E12" s="10"/>
      <c r="F12" s="5"/>
      <c r="G12" s="69"/>
      <c r="H12" s="108"/>
      <c r="I12" s="42"/>
      <c r="J12" s="10" t="s">
        <v>277</v>
      </c>
      <c r="K12" s="10"/>
      <c r="L12" s="10"/>
      <c r="M12" s="10"/>
    </row>
    <row r="13" spans="1:13" s="15" customFormat="1">
      <c r="A13" s="3" t="s">
        <v>22</v>
      </c>
      <c r="B13" s="5" t="s">
        <v>29</v>
      </c>
      <c r="C13" s="69">
        <v>310725.74</v>
      </c>
      <c r="D13" s="4"/>
      <c r="E13" s="10"/>
      <c r="F13" s="5"/>
      <c r="G13" s="69"/>
      <c r="H13" s="108"/>
      <c r="I13" s="42"/>
      <c r="J13" s="10" t="s">
        <v>277</v>
      </c>
      <c r="K13" s="10"/>
      <c r="L13" s="10"/>
      <c r="M13" s="10"/>
    </row>
    <row r="14" spans="1:13" s="15" customFormat="1">
      <c r="A14" s="3" t="s">
        <v>24</v>
      </c>
      <c r="B14" s="5" t="s">
        <v>31</v>
      </c>
      <c r="C14" s="69">
        <v>3736838.17</v>
      </c>
      <c r="D14" s="4"/>
      <c r="E14" s="10"/>
      <c r="F14" s="5"/>
      <c r="G14" s="69"/>
      <c r="H14" s="108"/>
      <c r="I14" s="42"/>
      <c r="J14" s="10" t="s">
        <v>277</v>
      </c>
      <c r="K14" s="10"/>
      <c r="L14" s="10"/>
      <c r="M14" s="10"/>
    </row>
    <row r="15" spans="1:13" s="15" customFormat="1">
      <c r="A15" s="3" t="s">
        <v>26</v>
      </c>
      <c r="B15" s="5" t="s">
        <v>33</v>
      </c>
      <c r="C15" s="69">
        <v>94368.36</v>
      </c>
      <c r="D15" s="4"/>
      <c r="E15" s="10"/>
      <c r="F15" s="5"/>
      <c r="G15" s="69"/>
      <c r="H15" s="108"/>
      <c r="I15" s="42"/>
      <c r="J15" s="10" t="s">
        <v>277</v>
      </c>
      <c r="K15" s="10"/>
      <c r="L15" s="10"/>
      <c r="M15" s="10"/>
    </row>
    <row r="16" spans="1:13" s="15" customFormat="1">
      <c r="A16" s="3" t="s">
        <v>28</v>
      </c>
      <c r="B16" s="5" t="s">
        <v>337</v>
      </c>
      <c r="C16" s="69">
        <v>87946.5</v>
      </c>
      <c r="D16" s="4"/>
      <c r="E16" s="10"/>
      <c r="F16" s="5"/>
      <c r="G16" s="69"/>
      <c r="H16" s="108"/>
      <c r="I16" s="42"/>
      <c r="J16" s="10" t="s">
        <v>277</v>
      </c>
      <c r="K16" s="10"/>
      <c r="L16" s="10"/>
      <c r="M16" s="10"/>
    </row>
    <row r="17" spans="1:13" s="15" customFormat="1">
      <c r="A17" s="3" t="s">
        <v>30</v>
      </c>
      <c r="B17" s="5" t="s">
        <v>37</v>
      </c>
      <c r="C17" s="69">
        <v>446000</v>
      </c>
      <c r="D17" s="4"/>
      <c r="E17" s="10"/>
      <c r="F17" s="5"/>
      <c r="G17" s="69"/>
      <c r="H17" s="108"/>
      <c r="I17" s="42"/>
      <c r="J17" s="10" t="s">
        <v>277</v>
      </c>
      <c r="K17" s="10"/>
      <c r="L17" s="10"/>
      <c r="M17" s="10"/>
    </row>
    <row r="18" spans="1:13" s="15" customFormat="1">
      <c r="A18" s="3" t="s">
        <v>32</v>
      </c>
      <c r="B18" s="5" t="s">
        <v>39</v>
      </c>
      <c r="C18" s="69">
        <v>317800</v>
      </c>
      <c r="D18" s="4"/>
      <c r="E18" s="10"/>
      <c r="F18" s="5"/>
      <c r="G18" s="69"/>
      <c r="H18" s="108"/>
      <c r="I18" s="42"/>
      <c r="J18" s="10" t="s">
        <v>277</v>
      </c>
      <c r="K18" s="10"/>
      <c r="L18" s="10"/>
      <c r="M18" s="10"/>
    </row>
    <row r="19" spans="1:13" s="15" customFormat="1">
      <c r="A19" s="3" t="s">
        <v>34</v>
      </c>
      <c r="B19" s="5" t="s">
        <v>338</v>
      </c>
      <c r="C19" s="69">
        <v>141704.13</v>
      </c>
      <c r="D19" s="4"/>
      <c r="E19" s="10"/>
      <c r="F19" s="5"/>
      <c r="G19" s="69"/>
      <c r="H19" s="108"/>
      <c r="I19" s="42"/>
      <c r="J19" s="10" t="s">
        <v>277</v>
      </c>
      <c r="K19" s="10"/>
      <c r="L19" s="10"/>
      <c r="M19" s="10"/>
    </row>
    <row r="20" spans="1:13" s="15" customFormat="1" ht="25.5">
      <c r="A20" s="3" t="s">
        <v>35</v>
      </c>
      <c r="B20" s="5" t="s">
        <v>172</v>
      </c>
      <c r="C20" s="69">
        <v>362400</v>
      </c>
      <c r="D20" s="4"/>
      <c r="E20" s="10"/>
      <c r="F20" s="5"/>
      <c r="G20" s="69"/>
      <c r="H20" s="108"/>
      <c r="I20" s="42"/>
      <c r="J20" s="10"/>
      <c r="K20" s="10"/>
      <c r="L20" s="10"/>
      <c r="M20" s="10"/>
    </row>
    <row r="21" spans="1:13" s="15" customFormat="1">
      <c r="A21" s="3" t="s">
        <v>36</v>
      </c>
      <c r="B21" s="5" t="s">
        <v>339</v>
      </c>
      <c r="C21" s="69">
        <v>192274.2</v>
      </c>
      <c r="D21" s="4"/>
      <c r="E21" s="10"/>
      <c r="F21" s="5"/>
      <c r="G21" s="69"/>
      <c r="H21" s="108"/>
      <c r="I21" s="42"/>
      <c r="J21" s="10" t="s">
        <v>277</v>
      </c>
      <c r="K21" s="10"/>
      <c r="L21" s="10"/>
      <c r="M21" s="10"/>
    </row>
    <row r="22" spans="1:13" s="15" customFormat="1">
      <c r="A22" s="3" t="s">
        <v>38</v>
      </c>
      <c r="B22" s="5" t="s">
        <v>45</v>
      </c>
      <c r="C22" s="69">
        <v>89023.51</v>
      </c>
      <c r="D22" s="4"/>
      <c r="E22" s="10"/>
      <c r="F22" s="5"/>
      <c r="G22" s="69"/>
      <c r="H22" s="108"/>
      <c r="I22" s="42"/>
      <c r="J22" s="10"/>
      <c r="K22" s="10"/>
      <c r="L22" s="10"/>
      <c r="M22" s="10"/>
    </row>
    <row r="23" spans="1:13" s="15" customFormat="1">
      <c r="A23" s="3" t="s">
        <v>40</v>
      </c>
      <c r="B23" s="5" t="s">
        <v>47</v>
      </c>
      <c r="C23" s="69">
        <v>60826.79</v>
      </c>
      <c r="D23" s="4"/>
      <c r="E23" s="10"/>
      <c r="F23" s="5"/>
      <c r="G23" s="69"/>
      <c r="H23" s="108"/>
      <c r="I23" s="42"/>
      <c r="J23" s="10"/>
      <c r="K23" s="10"/>
      <c r="L23" s="10"/>
      <c r="M23" s="10"/>
    </row>
    <row r="24" spans="1:13" s="15" customFormat="1">
      <c r="A24" s="3" t="s">
        <v>41</v>
      </c>
      <c r="B24" s="5" t="s">
        <v>49</v>
      </c>
      <c r="C24" s="69">
        <v>64135.74</v>
      </c>
      <c r="D24" s="4"/>
      <c r="E24" s="10"/>
      <c r="F24" s="5"/>
      <c r="G24" s="69"/>
      <c r="H24" s="108"/>
      <c r="I24" s="42"/>
      <c r="J24" s="10"/>
      <c r="K24" s="10"/>
      <c r="L24" s="10"/>
      <c r="M24" s="10"/>
    </row>
    <row r="25" spans="1:13" s="15" customFormat="1">
      <c r="A25" s="3" t="s">
        <v>42</v>
      </c>
      <c r="B25" s="5" t="s">
        <v>51</v>
      </c>
      <c r="C25" s="69">
        <v>355737.95</v>
      </c>
      <c r="D25" s="4"/>
      <c r="E25" s="10"/>
      <c r="F25" s="5"/>
      <c r="G25" s="69"/>
      <c r="H25" s="108"/>
      <c r="I25" s="42"/>
      <c r="J25" s="10"/>
      <c r="K25" s="10"/>
      <c r="L25" s="10"/>
      <c r="M25" s="10"/>
    </row>
    <row r="26" spans="1:13" s="15" customFormat="1">
      <c r="A26" s="3" t="s">
        <v>43</v>
      </c>
      <c r="B26" s="5" t="s">
        <v>53</v>
      </c>
      <c r="C26" s="69">
        <v>58322.69</v>
      </c>
      <c r="D26" s="4"/>
      <c r="E26" s="10"/>
      <c r="F26" s="5"/>
      <c r="G26" s="69"/>
      <c r="H26" s="108"/>
      <c r="I26" s="42"/>
      <c r="J26" s="10"/>
      <c r="K26" s="10"/>
      <c r="L26" s="10"/>
      <c r="M26" s="10"/>
    </row>
    <row r="27" spans="1:13" s="15" customFormat="1">
      <c r="A27" s="3" t="s">
        <v>44</v>
      </c>
      <c r="B27" s="5" t="s">
        <v>55</v>
      </c>
      <c r="C27" s="69">
        <v>33960</v>
      </c>
      <c r="D27" s="4"/>
      <c r="E27" s="10"/>
      <c r="F27" s="5"/>
      <c r="G27" s="69"/>
      <c r="H27" s="108"/>
      <c r="I27" s="42"/>
      <c r="J27" s="10"/>
      <c r="K27" s="10"/>
      <c r="L27" s="10"/>
      <c r="M27" s="10"/>
    </row>
    <row r="28" spans="1:13" s="15" customFormat="1" ht="25.5">
      <c r="A28" s="3" t="s">
        <v>46</v>
      </c>
      <c r="B28" s="105" t="s">
        <v>340</v>
      </c>
      <c r="C28" s="106">
        <v>27845.7</v>
      </c>
      <c r="D28" s="115"/>
      <c r="E28" s="10"/>
      <c r="F28" s="105"/>
      <c r="G28" s="106"/>
      <c r="H28" s="108"/>
      <c r="I28" s="42"/>
      <c r="J28" s="10"/>
      <c r="K28" s="10"/>
      <c r="L28" s="10"/>
      <c r="M28" s="10"/>
    </row>
    <row r="29" spans="1:13" s="15" customFormat="1">
      <c r="A29" s="3" t="s">
        <v>48</v>
      </c>
      <c r="B29" s="105" t="s">
        <v>56</v>
      </c>
      <c r="C29" s="106">
        <v>9729</v>
      </c>
      <c r="D29" s="115"/>
      <c r="E29" s="10"/>
      <c r="F29" s="105"/>
      <c r="G29" s="106"/>
      <c r="H29" s="108"/>
      <c r="I29" s="42"/>
      <c r="J29" s="10"/>
      <c r="K29" s="10"/>
      <c r="L29" s="10"/>
      <c r="M29" s="10"/>
    </row>
    <row r="30" spans="1:13" s="15" customFormat="1">
      <c r="A30" s="3" t="s">
        <v>50</v>
      </c>
      <c r="B30" s="105" t="s">
        <v>56</v>
      </c>
      <c r="C30" s="106">
        <v>9729</v>
      </c>
      <c r="D30" s="115"/>
      <c r="E30" s="10"/>
      <c r="F30" s="105"/>
      <c r="G30" s="106"/>
      <c r="H30" s="108"/>
      <c r="I30" s="42"/>
      <c r="J30" s="10"/>
      <c r="K30" s="10"/>
      <c r="L30" s="10"/>
      <c r="M30" s="10"/>
    </row>
    <row r="31" spans="1:13" s="15" customFormat="1">
      <c r="A31" s="3" t="s">
        <v>52</v>
      </c>
      <c r="B31" s="105" t="s">
        <v>341</v>
      </c>
      <c r="C31" s="106">
        <v>165156.45000000001</v>
      </c>
      <c r="D31" s="115"/>
      <c r="E31" s="116"/>
      <c r="F31" s="105"/>
      <c r="G31" s="106"/>
      <c r="H31" s="108"/>
      <c r="I31" s="42"/>
      <c r="J31" s="10"/>
      <c r="K31" s="10"/>
      <c r="L31" s="10"/>
      <c r="M31" s="10"/>
    </row>
    <row r="32" spans="1:13" s="15" customFormat="1">
      <c r="A32" s="3" t="s">
        <v>54</v>
      </c>
      <c r="B32" s="105" t="s">
        <v>60</v>
      </c>
      <c r="C32" s="106">
        <v>36818.699999999997</v>
      </c>
      <c r="D32" s="115"/>
      <c r="E32" s="10"/>
      <c r="F32" s="105"/>
      <c r="G32" s="106"/>
      <c r="H32" s="108"/>
      <c r="I32" s="42"/>
      <c r="J32" s="10"/>
      <c r="K32" s="10"/>
      <c r="L32" s="10"/>
      <c r="M32" s="10"/>
    </row>
    <row r="33" spans="1:13" s="15" customFormat="1">
      <c r="A33" s="3" t="s">
        <v>57</v>
      </c>
      <c r="B33" s="105" t="s">
        <v>67</v>
      </c>
      <c r="C33" s="106">
        <v>6129.3</v>
      </c>
      <c r="D33" s="115"/>
      <c r="E33" s="10"/>
      <c r="F33" s="105"/>
      <c r="G33" s="106"/>
      <c r="H33" s="108"/>
      <c r="I33" s="42"/>
      <c r="J33" s="10"/>
      <c r="K33" s="10"/>
      <c r="L33" s="10"/>
      <c r="M33" s="10"/>
    </row>
    <row r="34" spans="1:13" s="15" customFormat="1">
      <c r="A34" s="3" t="s">
        <v>58</v>
      </c>
      <c r="B34" s="105" t="s">
        <v>69</v>
      </c>
      <c r="C34" s="106">
        <v>5660.73</v>
      </c>
      <c r="D34" s="115"/>
      <c r="E34" s="10"/>
      <c r="F34" s="105"/>
      <c r="G34" s="106"/>
      <c r="H34" s="108"/>
      <c r="I34" s="42"/>
      <c r="J34" s="10"/>
      <c r="K34" s="10"/>
      <c r="L34" s="10"/>
      <c r="M34" s="10"/>
    </row>
    <row r="35" spans="1:13" s="15" customFormat="1">
      <c r="A35" s="3" t="s">
        <v>59</v>
      </c>
      <c r="B35" s="105" t="s">
        <v>71</v>
      </c>
      <c r="C35" s="106">
        <v>7557.79</v>
      </c>
      <c r="D35" s="115"/>
      <c r="E35" s="10"/>
      <c r="F35" s="105"/>
      <c r="G35" s="106"/>
      <c r="H35" s="108"/>
      <c r="I35" s="42"/>
      <c r="J35" s="10"/>
      <c r="K35" s="10"/>
      <c r="L35" s="10"/>
      <c r="M35" s="10"/>
    </row>
    <row r="36" spans="1:13" s="15" customFormat="1">
      <c r="A36" s="3" t="s">
        <v>61</v>
      </c>
      <c r="B36" s="105" t="s">
        <v>73</v>
      </c>
      <c r="C36" s="106">
        <v>9117.7099999999991</v>
      </c>
      <c r="D36" s="115"/>
      <c r="E36" s="10"/>
      <c r="F36" s="105"/>
      <c r="G36" s="106"/>
      <c r="H36" s="108"/>
      <c r="I36" s="42"/>
      <c r="J36" s="10"/>
      <c r="K36" s="10"/>
      <c r="L36" s="10"/>
      <c r="M36" s="10"/>
    </row>
    <row r="37" spans="1:13" s="15" customFormat="1">
      <c r="A37" s="3" t="s">
        <v>62</v>
      </c>
      <c r="B37" s="105" t="s">
        <v>75</v>
      </c>
      <c r="C37" s="106">
        <v>8356.4500000000007</v>
      </c>
      <c r="D37" s="115"/>
      <c r="E37" s="10"/>
      <c r="F37" s="105"/>
      <c r="G37" s="106"/>
      <c r="H37" s="108"/>
      <c r="I37" s="42"/>
      <c r="J37" s="10"/>
      <c r="K37" s="10"/>
      <c r="L37" s="10"/>
      <c r="M37" s="10"/>
    </row>
    <row r="38" spans="1:13" s="15" customFormat="1">
      <c r="A38" s="3" t="s">
        <v>63</v>
      </c>
      <c r="B38" s="105" t="s">
        <v>77</v>
      </c>
      <c r="C38" s="106">
        <v>13601.76</v>
      </c>
      <c r="D38" s="115"/>
      <c r="E38" s="10"/>
      <c r="F38" s="105"/>
      <c r="G38" s="106"/>
      <c r="H38" s="108"/>
      <c r="I38" s="42"/>
      <c r="J38" s="10"/>
      <c r="K38" s="10"/>
      <c r="L38" s="10"/>
      <c r="M38" s="10"/>
    </row>
    <row r="39" spans="1:13" s="15" customFormat="1">
      <c r="A39" s="3" t="s">
        <v>64</v>
      </c>
      <c r="B39" s="5" t="s">
        <v>79</v>
      </c>
      <c r="C39" s="69">
        <v>73929.08</v>
      </c>
      <c r="D39" s="4"/>
      <c r="E39" s="10"/>
      <c r="F39" s="5"/>
      <c r="G39" s="69"/>
      <c r="H39" s="108"/>
      <c r="I39" s="42"/>
      <c r="J39" s="10"/>
      <c r="K39" s="10"/>
      <c r="L39" s="10"/>
      <c r="M39" s="10"/>
    </row>
    <row r="40" spans="1:13" s="15" customFormat="1">
      <c r="A40" s="3" t="s">
        <v>65</v>
      </c>
      <c r="B40" s="5" t="s">
        <v>81</v>
      </c>
      <c r="C40" s="69">
        <v>15819.86</v>
      </c>
      <c r="D40" s="4"/>
      <c r="E40" s="10"/>
      <c r="F40" s="5"/>
      <c r="G40" s="69"/>
      <c r="H40" s="108"/>
      <c r="I40" s="42"/>
      <c r="J40" s="10"/>
      <c r="K40" s="10"/>
      <c r="L40" s="10"/>
      <c r="M40" s="10"/>
    </row>
    <row r="41" spans="1:13" s="15" customFormat="1">
      <c r="A41" s="3" t="s">
        <v>66</v>
      </c>
      <c r="B41" s="5" t="s">
        <v>83</v>
      </c>
      <c r="C41" s="69">
        <v>14999.97</v>
      </c>
      <c r="D41" s="4"/>
      <c r="E41" s="10"/>
      <c r="F41" s="5"/>
      <c r="G41" s="69"/>
      <c r="H41" s="108"/>
      <c r="I41" s="42"/>
      <c r="J41" s="10"/>
      <c r="K41" s="10"/>
      <c r="L41" s="10"/>
      <c r="M41" s="10"/>
    </row>
    <row r="42" spans="1:13" s="15" customFormat="1">
      <c r="A42" s="3" t="s">
        <v>68</v>
      </c>
      <c r="B42" s="5" t="s">
        <v>85</v>
      </c>
      <c r="C42" s="69">
        <v>462694.07</v>
      </c>
      <c r="D42" s="4"/>
      <c r="E42" s="10"/>
      <c r="F42" s="5"/>
      <c r="G42" s="69"/>
      <c r="H42" s="108"/>
      <c r="I42" s="42"/>
      <c r="J42" s="10"/>
      <c r="K42" s="10"/>
      <c r="L42" s="10"/>
      <c r="M42" s="10"/>
    </row>
    <row r="43" spans="1:13" s="15" customFormat="1">
      <c r="A43" s="3" t="s">
        <v>70</v>
      </c>
      <c r="B43" s="150" t="s">
        <v>349</v>
      </c>
      <c r="C43" s="145">
        <v>123273.63</v>
      </c>
      <c r="D43" s="4"/>
      <c r="E43" s="10">
        <v>2015</v>
      </c>
      <c r="F43" s="5"/>
      <c r="G43" s="69"/>
      <c r="H43" s="108"/>
      <c r="I43" s="42"/>
      <c r="J43" s="10"/>
      <c r="K43" s="10"/>
      <c r="L43" s="10"/>
      <c r="M43" s="10"/>
    </row>
    <row r="44" spans="1:13" s="15" customFormat="1">
      <c r="A44" s="3" t="s">
        <v>72</v>
      </c>
      <c r="B44" s="122" t="s">
        <v>88</v>
      </c>
      <c r="C44" s="69">
        <v>7999.99</v>
      </c>
      <c r="D44" s="4"/>
      <c r="E44" s="10"/>
      <c r="F44" s="5"/>
      <c r="G44" s="69"/>
      <c r="H44" s="108"/>
      <c r="I44" s="42"/>
      <c r="J44" s="10"/>
      <c r="K44" s="10"/>
      <c r="L44" s="10"/>
      <c r="M44" s="10"/>
    </row>
    <row r="45" spans="1:13" s="15" customFormat="1">
      <c r="A45" s="3" t="s">
        <v>74</v>
      </c>
      <c r="B45" s="5" t="s">
        <v>90</v>
      </c>
      <c r="C45" s="69">
        <v>6588</v>
      </c>
      <c r="D45" s="4"/>
      <c r="E45" s="10"/>
      <c r="F45" s="5"/>
      <c r="G45" s="69"/>
      <c r="H45" s="108"/>
      <c r="I45" s="42"/>
      <c r="J45" s="10"/>
      <c r="K45" s="10"/>
      <c r="L45" s="10"/>
      <c r="M45" s="10"/>
    </row>
    <row r="46" spans="1:13" s="15" customFormat="1">
      <c r="A46" s="3" t="s">
        <v>76</v>
      </c>
      <c r="B46" s="5" t="s">
        <v>91</v>
      </c>
      <c r="C46" s="69">
        <v>167042.1</v>
      </c>
      <c r="D46" s="4"/>
      <c r="E46" s="10"/>
      <c r="F46" s="5"/>
      <c r="G46" s="69"/>
      <c r="H46" s="108"/>
      <c r="I46" s="42"/>
      <c r="J46" s="10"/>
      <c r="K46" s="10"/>
      <c r="L46" s="10"/>
      <c r="M46" s="10"/>
    </row>
    <row r="47" spans="1:13" s="15" customFormat="1">
      <c r="A47" s="3" t="s">
        <v>78</v>
      </c>
      <c r="B47" s="120" t="s">
        <v>92</v>
      </c>
      <c r="C47" s="121">
        <f>193134.03+7780.88+28044+17835</f>
        <v>246793.91</v>
      </c>
      <c r="D47" s="4"/>
      <c r="E47" s="10"/>
      <c r="F47" s="5"/>
      <c r="G47" s="69"/>
      <c r="H47" s="108"/>
      <c r="I47" s="42"/>
      <c r="J47" s="10"/>
      <c r="K47" s="10"/>
      <c r="L47" s="10"/>
      <c r="M47" s="10"/>
    </row>
    <row r="48" spans="1:13" s="15" customFormat="1">
      <c r="A48" s="3" t="s">
        <v>80</v>
      </c>
      <c r="B48" s="5" t="s">
        <v>134</v>
      </c>
      <c r="C48" s="69">
        <v>4885.38</v>
      </c>
      <c r="D48" s="4"/>
      <c r="E48" s="10"/>
      <c r="F48" s="5"/>
      <c r="G48" s="69"/>
      <c r="H48" s="108"/>
      <c r="I48" s="42"/>
      <c r="J48" s="10"/>
      <c r="K48" s="10"/>
      <c r="L48" s="10"/>
      <c r="M48" s="10"/>
    </row>
    <row r="49" spans="1:13" s="15" customFormat="1">
      <c r="A49" s="3" t="s">
        <v>82</v>
      </c>
      <c r="B49" s="5" t="s">
        <v>135</v>
      </c>
      <c r="C49" s="69">
        <v>7819.55</v>
      </c>
      <c r="D49" s="4"/>
      <c r="E49" s="10"/>
      <c r="F49" s="5"/>
      <c r="G49" s="69"/>
      <c r="H49" s="108"/>
      <c r="I49" s="42"/>
      <c r="J49" s="10"/>
      <c r="K49" s="10"/>
      <c r="L49" s="10"/>
      <c r="M49" s="10"/>
    </row>
    <row r="50" spans="1:13" s="15" customFormat="1">
      <c r="A50" s="3" t="s">
        <v>84</v>
      </c>
      <c r="B50" s="5" t="s">
        <v>136</v>
      </c>
      <c r="C50" s="69">
        <v>15990</v>
      </c>
      <c r="D50" s="4"/>
      <c r="E50" s="10"/>
      <c r="F50" s="5"/>
      <c r="G50" s="69"/>
      <c r="H50" s="108"/>
      <c r="I50" s="42"/>
      <c r="J50" s="10"/>
      <c r="K50" s="10"/>
      <c r="L50" s="10"/>
      <c r="M50" s="10"/>
    </row>
    <row r="51" spans="1:13" s="15" customFormat="1">
      <c r="A51" s="3" t="s">
        <v>86</v>
      </c>
      <c r="B51" s="5" t="s">
        <v>342</v>
      </c>
      <c r="C51" s="69">
        <v>311899.28000000003</v>
      </c>
      <c r="D51" s="4"/>
      <c r="E51" s="10"/>
      <c r="F51" s="5"/>
      <c r="G51" s="69"/>
      <c r="H51" s="108"/>
      <c r="I51" s="42"/>
      <c r="J51" s="10"/>
      <c r="K51" s="10"/>
      <c r="L51" s="10"/>
      <c r="M51" s="10"/>
    </row>
    <row r="52" spans="1:13" s="15" customFormat="1" ht="25.5">
      <c r="A52" s="3" t="s">
        <v>87</v>
      </c>
      <c r="B52" s="5" t="s">
        <v>137</v>
      </c>
      <c r="C52" s="69">
        <v>30000</v>
      </c>
      <c r="D52" s="4"/>
      <c r="E52" s="10"/>
      <c r="F52" s="5"/>
      <c r="G52" s="69"/>
      <c r="H52" s="108"/>
      <c r="I52" s="42"/>
      <c r="J52" s="10"/>
      <c r="K52" s="10"/>
      <c r="L52" s="10"/>
      <c r="M52" s="10"/>
    </row>
    <row r="53" spans="1:13" s="15" customFormat="1">
      <c r="A53" s="3" t="s">
        <v>89</v>
      </c>
      <c r="B53" s="5" t="s">
        <v>97</v>
      </c>
      <c r="C53" s="69">
        <v>11590</v>
      </c>
      <c r="D53" s="4"/>
      <c r="E53" s="10"/>
      <c r="F53" s="5"/>
      <c r="G53" s="69"/>
      <c r="H53" s="108"/>
      <c r="I53" s="104"/>
      <c r="J53" s="117"/>
      <c r="K53" s="118"/>
      <c r="L53" s="118"/>
      <c r="M53" s="119"/>
    </row>
    <row r="54" spans="1:13">
      <c r="A54" s="9" t="s">
        <v>7</v>
      </c>
      <c r="B54" s="239" t="s">
        <v>93</v>
      </c>
      <c r="C54" s="239"/>
      <c r="D54" s="29"/>
      <c r="E54" s="11"/>
      <c r="F54" s="54"/>
      <c r="G54" s="11"/>
      <c r="H54" s="32"/>
      <c r="I54" s="101"/>
      <c r="J54" s="240" t="s">
        <v>162</v>
      </c>
      <c r="K54" s="241"/>
      <c r="L54" s="241"/>
      <c r="M54" s="242"/>
    </row>
    <row r="55" spans="1:13" ht="25.5">
      <c r="A55" s="9" t="s">
        <v>2</v>
      </c>
      <c r="B55" s="1" t="s">
        <v>3</v>
      </c>
      <c r="C55" s="2" t="s">
        <v>94</v>
      </c>
      <c r="D55" s="29" t="s">
        <v>5</v>
      </c>
      <c r="E55" s="11" t="s">
        <v>138</v>
      </c>
      <c r="F55" s="54" t="s">
        <v>139</v>
      </c>
      <c r="G55" s="11" t="s">
        <v>140</v>
      </c>
      <c r="H55" s="32" t="s">
        <v>141</v>
      </c>
      <c r="I55" s="102" t="s">
        <v>167</v>
      </c>
      <c r="J55" s="11" t="s">
        <v>158</v>
      </c>
      <c r="K55" s="11" t="s">
        <v>159</v>
      </c>
      <c r="L55" s="11" t="s">
        <v>160</v>
      </c>
      <c r="M55" s="11" t="s">
        <v>161</v>
      </c>
    </row>
    <row r="56" spans="1:13">
      <c r="A56" s="132">
        <v>1</v>
      </c>
      <c r="B56" s="125" t="s">
        <v>343</v>
      </c>
      <c r="C56" s="134">
        <v>1887201.9</v>
      </c>
      <c r="D56" s="130"/>
      <c r="E56" s="131"/>
      <c r="F56" s="54"/>
      <c r="G56" s="131"/>
      <c r="H56" s="32"/>
      <c r="I56" s="131"/>
      <c r="J56" s="131"/>
      <c r="K56" s="131"/>
      <c r="L56" s="131"/>
      <c r="M56" s="131"/>
    </row>
    <row r="57" spans="1:13" s="14" customFormat="1">
      <c r="A57" s="33">
        <v>4</v>
      </c>
      <c r="B57" s="135" t="s">
        <v>344</v>
      </c>
      <c r="C57" s="136">
        <v>44633.89</v>
      </c>
      <c r="D57" s="48"/>
      <c r="E57" s="49"/>
      <c r="F57" s="55"/>
      <c r="G57" s="49"/>
      <c r="H57" s="107"/>
      <c r="I57" s="112"/>
      <c r="J57" s="49"/>
      <c r="K57" s="49"/>
      <c r="L57" s="49"/>
      <c r="M57" s="49"/>
    </row>
    <row r="58" spans="1:13" ht="15" customHeight="1">
      <c r="A58" s="9" t="s">
        <v>9</v>
      </c>
      <c r="B58" s="243" t="s">
        <v>95</v>
      </c>
      <c r="C58" s="244"/>
      <c r="D58" s="29"/>
      <c r="E58" s="11"/>
      <c r="F58" s="54"/>
      <c r="G58" s="11"/>
      <c r="H58" s="32"/>
      <c r="I58" s="101"/>
      <c r="J58" s="240" t="s">
        <v>162</v>
      </c>
      <c r="K58" s="241"/>
      <c r="L58" s="241"/>
      <c r="M58" s="242"/>
    </row>
    <row r="59" spans="1:13" ht="25.5">
      <c r="A59" s="9" t="s">
        <v>2</v>
      </c>
      <c r="B59" s="1" t="s">
        <v>3</v>
      </c>
      <c r="C59" s="2" t="s">
        <v>94</v>
      </c>
      <c r="D59" s="29" t="s">
        <v>5</v>
      </c>
      <c r="E59" s="11" t="s">
        <v>138</v>
      </c>
      <c r="F59" s="54" t="s">
        <v>139</v>
      </c>
      <c r="G59" s="11" t="s">
        <v>140</v>
      </c>
      <c r="H59" s="32" t="s">
        <v>141</v>
      </c>
      <c r="I59" s="102" t="s">
        <v>167</v>
      </c>
      <c r="J59" s="11" t="s">
        <v>158</v>
      </c>
      <c r="K59" s="11" t="s">
        <v>159</v>
      </c>
      <c r="L59" s="11" t="s">
        <v>160</v>
      </c>
      <c r="M59" s="11" t="s">
        <v>161</v>
      </c>
    </row>
    <row r="60" spans="1:13" s="23" customFormat="1" ht="25.5">
      <c r="A60" s="33" t="s">
        <v>0</v>
      </c>
      <c r="B60" s="34" t="s">
        <v>269</v>
      </c>
      <c r="C60" s="190">
        <f>7162042.52</f>
        <v>7162042.5199999996</v>
      </c>
      <c r="D60" s="36" t="s">
        <v>8</v>
      </c>
      <c r="E60" s="39">
        <v>2010</v>
      </c>
      <c r="F60" s="41">
        <f>C60</f>
        <v>7162042.5199999996</v>
      </c>
      <c r="G60" s="41">
        <f>2000*H60</f>
        <v>2716000</v>
      </c>
      <c r="H60" s="40">
        <v>1358</v>
      </c>
      <c r="I60" s="39" t="s">
        <v>168</v>
      </c>
      <c r="J60" s="39" t="s">
        <v>270</v>
      </c>
      <c r="K60" s="39" t="s">
        <v>199</v>
      </c>
      <c r="L60" s="39" t="s">
        <v>199</v>
      </c>
      <c r="M60" s="39" t="s">
        <v>271</v>
      </c>
    </row>
    <row r="61" spans="1:13" s="23" customFormat="1">
      <c r="A61" s="33" t="s">
        <v>7</v>
      </c>
      <c r="B61" s="34" t="s">
        <v>97</v>
      </c>
      <c r="C61" s="190">
        <f>75638.35+3195</f>
        <v>78833.350000000006</v>
      </c>
      <c r="D61" s="36" t="s">
        <v>8</v>
      </c>
      <c r="E61" s="39">
        <v>2014</v>
      </c>
      <c r="F61" s="41"/>
      <c r="G61" s="39"/>
      <c r="H61" s="40"/>
      <c r="I61" s="39"/>
      <c r="J61" s="252" t="s">
        <v>272</v>
      </c>
      <c r="K61" s="253"/>
      <c r="L61" s="253"/>
      <c r="M61" s="254"/>
    </row>
    <row r="62" spans="1:13" s="23" customFormat="1">
      <c r="A62" s="33" t="s">
        <v>9</v>
      </c>
      <c r="B62" s="120" t="s">
        <v>92</v>
      </c>
      <c r="C62" s="187">
        <v>128160.11</v>
      </c>
      <c r="D62" s="36" t="s">
        <v>8</v>
      </c>
      <c r="E62" s="43"/>
      <c r="F62" s="56"/>
      <c r="G62" s="43"/>
      <c r="H62" s="44"/>
      <c r="I62" s="43"/>
      <c r="J62" s="43"/>
      <c r="K62" s="43"/>
      <c r="L62" s="43"/>
      <c r="M62" s="43"/>
    </row>
    <row r="63" spans="1:13" s="23" customFormat="1">
      <c r="A63" s="33" t="s">
        <v>10</v>
      </c>
      <c r="B63" s="120" t="s">
        <v>92</v>
      </c>
      <c r="C63" s="187">
        <v>8000</v>
      </c>
      <c r="D63" s="36" t="s">
        <v>6</v>
      </c>
      <c r="E63" s="43"/>
      <c r="F63" s="56"/>
      <c r="G63" s="43"/>
      <c r="H63" s="44"/>
      <c r="I63" s="45"/>
      <c r="J63" s="45"/>
      <c r="K63" s="46"/>
      <c r="L63" s="46"/>
      <c r="M63" s="47"/>
    </row>
    <row r="64" spans="1:13">
      <c r="A64" s="9" t="s">
        <v>10</v>
      </c>
      <c r="B64" s="243" t="s">
        <v>98</v>
      </c>
      <c r="C64" s="244"/>
      <c r="D64" s="29"/>
      <c r="E64" s="11"/>
      <c r="F64" s="54"/>
      <c r="G64" s="11"/>
      <c r="H64" s="32"/>
      <c r="I64" s="101"/>
      <c r="J64" s="240" t="s">
        <v>162</v>
      </c>
      <c r="K64" s="241"/>
      <c r="L64" s="241"/>
      <c r="M64" s="242"/>
    </row>
    <row r="65" spans="1:13" ht="25.5">
      <c r="A65" s="9" t="s">
        <v>2</v>
      </c>
      <c r="B65" s="1" t="s">
        <v>3</v>
      </c>
      <c r="C65" s="2" t="s">
        <v>94</v>
      </c>
      <c r="D65" s="29" t="s">
        <v>5</v>
      </c>
      <c r="E65" s="11" t="s">
        <v>138</v>
      </c>
      <c r="F65" s="54" t="s">
        <v>139</v>
      </c>
      <c r="G65" s="11" t="s">
        <v>140</v>
      </c>
      <c r="H65" s="32" t="s">
        <v>141</v>
      </c>
      <c r="I65" s="102" t="s">
        <v>167</v>
      </c>
      <c r="J65" s="11" t="s">
        <v>158</v>
      </c>
      <c r="K65" s="11" t="s">
        <v>159</v>
      </c>
      <c r="L65" s="11" t="s">
        <v>160</v>
      </c>
      <c r="M65" s="11" t="s">
        <v>161</v>
      </c>
    </row>
    <row r="66" spans="1:13" s="15" customFormat="1">
      <c r="A66" s="3" t="s">
        <v>0</v>
      </c>
      <c r="B66" s="5" t="s">
        <v>287</v>
      </c>
      <c r="C66" s="186">
        <f>854000</f>
        <v>854000</v>
      </c>
      <c r="D66" s="4" t="s">
        <v>6</v>
      </c>
      <c r="E66" s="10" t="s">
        <v>288</v>
      </c>
      <c r="F66" s="53">
        <v>43731.4</v>
      </c>
      <c r="G66" s="53">
        <f>2000*H66</f>
        <v>854000</v>
      </c>
      <c r="H66" s="108">
        <v>427</v>
      </c>
      <c r="I66" s="42" t="s">
        <v>168</v>
      </c>
      <c r="J66" s="10" t="s">
        <v>289</v>
      </c>
      <c r="K66" s="10" t="s">
        <v>290</v>
      </c>
      <c r="L66" s="10" t="s">
        <v>175</v>
      </c>
      <c r="M66" s="10" t="s">
        <v>271</v>
      </c>
    </row>
    <row r="67" spans="1:13" s="15" customFormat="1" ht="25.5">
      <c r="A67" s="3" t="s">
        <v>7</v>
      </c>
      <c r="B67" s="5" t="s">
        <v>291</v>
      </c>
      <c r="C67" s="186">
        <f>F67</f>
        <v>86568.65</v>
      </c>
      <c r="D67" s="4" t="s">
        <v>8</v>
      </c>
      <c r="E67" s="10">
        <v>2000</v>
      </c>
      <c r="F67" s="53">
        <v>86568.65</v>
      </c>
      <c r="G67" s="10" t="s">
        <v>199</v>
      </c>
      <c r="H67" s="108" t="s">
        <v>199</v>
      </c>
      <c r="I67" s="42" t="s">
        <v>168</v>
      </c>
      <c r="J67" s="248" t="s">
        <v>292</v>
      </c>
      <c r="K67" s="249"/>
      <c r="L67" s="249"/>
      <c r="M67" s="250"/>
    </row>
    <row r="68" spans="1:13" s="15" customFormat="1">
      <c r="A68" s="3" t="s">
        <v>9</v>
      </c>
      <c r="B68" s="5" t="s">
        <v>293</v>
      </c>
      <c r="C68" s="186">
        <f>G68</f>
        <v>35000</v>
      </c>
      <c r="D68" s="4" t="s">
        <v>6</v>
      </c>
      <c r="E68" s="10" t="s">
        <v>288</v>
      </c>
      <c r="F68" s="53">
        <v>6996.61</v>
      </c>
      <c r="G68" s="53">
        <f>1000*H68</f>
        <v>35000</v>
      </c>
      <c r="H68" s="108">
        <v>35</v>
      </c>
      <c r="I68" s="42" t="s">
        <v>168</v>
      </c>
      <c r="J68" s="10" t="s">
        <v>174</v>
      </c>
      <c r="K68" s="10" t="s">
        <v>175</v>
      </c>
      <c r="L68" s="10" t="s">
        <v>175</v>
      </c>
      <c r="M68" s="10" t="s">
        <v>294</v>
      </c>
    </row>
    <row r="69" spans="1:13" s="15" customFormat="1">
      <c r="A69" s="3" t="s">
        <v>12</v>
      </c>
      <c r="B69" s="5" t="s">
        <v>128</v>
      </c>
      <c r="C69" s="186">
        <v>73031.490000000005</v>
      </c>
      <c r="D69" s="4" t="s">
        <v>8</v>
      </c>
      <c r="E69" s="10">
        <v>2000</v>
      </c>
      <c r="F69" s="53">
        <v>73031.490000000005</v>
      </c>
      <c r="G69" s="53"/>
      <c r="H69" s="108">
        <v>120</v>
      </c>
      <c r="I69" s="42" t="s">
        <v>168</v>
      </c>
      <c r="J69" s="248" t="s">
        <v>295</v>
      </c>
      <c r="K69" s="249"/>
      <c r="L69" s="249"/>
      <c r="M69" s="250"/>
    </row>
    <row r="70" spans="1:13" s="15" customFormat="1" ht="25.5">
      <c r="A70" s="3" t="s">
        <v>14</v>
      </c>
      <c r="B70" s="120" t="s">
        <v>131</v>
      </c>
      <c r="C70" s="187">
        <f>6555+18189.01+107814.64</f>
        <v>132558.65</v>
      </c>
      <c r="D70" s="61"/>
      <c r="E70" s="62"/>
      <c r="F70" s="63"/>
      <c r="G70" s="62"/>
      <c r="H70" s="109"/>
      <c r="I70" s="113"/>
      <c r="J70" s="62"/>
      <c r="K70" s="62"/>
      <c r="L70" s="62"/>
      <c r="M70" s="62"/>
    </row>
    <row r="71" spans="1:13" s="14" customFormat="1">
      <c r="A71" s="9" t="s">
        <v>12</v>
      </c>
      <c r="B71" s="243" t="s">
        <v>99</v>
      </c>
      <c r="C71" s="244"/>
      <c r="D71" s="29"/>
      <c r="E71" s="11"/>
      <c r="F71" s="54"/>
      <c r="G71" s="11"/>
      <c r="H71" s="32"/>
      <c r="I71" s="101"/>
      <c r="J71" s="240" t="s">
        <v>162</v>
      </c>
      <c r="K71" s="241"/>
      <c r="L71" s="241"/>
      <c r="M71" s="242"/>
    </row>
    <row r="72" spans="1:13" s="14" customFormat="1" ht="25.5">
      <c r="A72" s="9" t="s">
        <v>2</v>
      </c>
      <c r="B72" s="1" t="s">
        <v>3</v>
      </c>
      <c r="C72" s="2" t="s">
        <v>94</v>
      </c>
      <c r="D72" s="29" t="s">
        <v>5</v>
      </c>
      <c r="E72" s="11" t="s">
        <v>138</v>
      </c>
      <c r="F72" s="54" t="s">
        <v>139</v>
      </c>
      <c r="G72" s="11" t="s">
        <v>140</v>
      </c>
      <c r="H72" s="32" t="s">
        <v>141</v>
      </c>
      <c r="I72" s="102" t="s">
        <v>167</v>
      </c>
      <c r="J72" s="11" t="s">
        <v>158</v>
      </c>
      <c r="K72" s="11" t="s">
        <v>159</v>
      </c>
      <c r="L72" s="11" t="s">
        <v>160</v>
      </c>
      <c r="M72" s="11" t="s">
        <v>161</v>
      </c>
    </row>
    <row r="73" spans="1:13" s="15" customFormat="1" ht="25.5" customHeight="1">
      <c r="A73" s="3" t="s">
        <v>0</v>
      </c>
      <c r="B73" s="30" t="s">
        <v>133</v>
      </c>
      <c r="C73" s="189">
        <v>215760</v>
      </c>
      <c r="D73" s="35"/>
      <c r="E73" s="10" t="s">
        <v>265</v>
      </c>
      <c r="F73" s="53"/>
      <c r="G73" s="10"/>
      <c r="H73" s="108">
        <v>100</v>
      </c>
      <c r="I73" s="31" t="s">
        <v>168</v>
      </c>
      <c r="J73" s="10" t="s">
        <v>266</v>
      </c>
      <c r="K73" s="10"/>
      <c r="L73" s="10"/>
      <c r="M73" s="10" t="s">
        <v>271</v>
      </c>
    </row>
    <row r="74" spans="1:13">
      <c r="A74" s="9" t="s">
        <v>14</v>
      </c>
      <c r="B74" s="243" t="s">
        <v>100</v>
      </c>
      <c r="C74" s="244"/>
      <c r="D74" s="29"/>
      <c r="E74" s="11"/>
      <c r="F74" s="54"/>
      <c r="G74" s="11"/>
      <c r="H74" s="32"/>
      <c r="I74" s="101"/>
      <c r="J74" s="240" t="s">
        <v>162</v>
      </c>
      <c r="K74" s="241"/>
      <c r="L74" s="241"/>
      <c r="M74" s="242"/>
    </row>
    <row r="75" spans="1:13" ht="25.5">
      <c r="A75" s="9" t="s">
        <v>2</v>
      </c>
      <c r="B75" s="1" t="s">
        <v>3</v>
      </c>
      <c r="C75" s="2" t="s">
        <v>94</v>
      </c>
      <c r="D75" s="29" t="s">
        <v>5</v>
      </c>
      <c r="E75" s="11" t="s">
        <v>138</v>
      </c>
      <c r="F75" s="54" t="s">
        <v>139</v>
      </c>
      <c r="G75" s="11" t="s">
        <v>140</v>
      </c>
      <c r="H75" s="32" t="s">
        <v>141</v>
      </c>
      <c r="I75" s="102" t="s">
        <v>167</v>
      </c>
      <c r="J75" s="11" t="s">
        <v>158</v>
      </c>
      <c r="K75" s="11" t="s">
        <v>159</v>
      </c>
      <c r="L75" s="11" t="s">
        <v>160</v>
      </c>
      <c r="M75" s="11" t="s">
        <v>161</v>
      </c>
    </row>
    <row r="76" spans="1:13" s="15" customFormat="1" ht="25.5">
      <c r="A76" s="3" t="s">
        <v>0</v>
      </c>
      <c r="B76" s="5" t="s">
        <v>101</v>
      </c>
      <c r="C76" s="186">
        <f>G76</f>
        <v>2800000</v>
      </c>
      <c r="D76" s="4" t="s">
        <v>6</v>
      </c>
      <c r="E76" s="31">
        <v>1948</v>
      </c>
      <c r="F76" s="57">
        <f>2664572.5</f>
        <v>2664572.5</v>
      </c>
      <c r="G76" s="35">
        <f>H76*2000</f>
        <v>2800000</v>
      </c>
      <c r="H76" s="50">
        <f>1400</f>
        <v>1400</v>
      </c>
      <c r="I76" s="31" t="s">
        <v>168</v>
      </c>
      <c r="J76" s="31" t="s">
        <v>266</v>
      </c>
      <c r="K76" s="31" t="s">
        <v>199</v>
      </c>
      <c r="L76" s="31" t="s">
        <v>199</v>
      </c>
      <c r="M76" s="31" t="s">
        <v>286</v>
      </c>
    </row>
    <row r="77" spans="1:13" s="15" customFormat="1">
      <c r="A77" s="3" t="s">
        <v>7</v>
      </c>
      <c r="B77" s="5" t="s">
        <v>102</v>
      </c>
      <c r="C77" s="186">
        <v>10518.73</v>
      </c>
      <c r="D77" s="4" t="s">
        <v>8</v>
      </c>
      <c r="E77" s="31">
        <v>2007</v>
      </c>
      <c r="F77" s="35"/>
      <c r="G77" s="31"/>
      <c r="H77" s="50"/>
      <c r="I77" s="31"/>
      <c r="J77" s="31"/>
      <c r="K77" s="31"/>
      <c r="L77" s="31"/>
      <c r="M77" s="31"/>
    </row>
    <row r="78" spans="1:13" s="15" customFormat="1">
      <c r="A78" s="3" t="s">
        <v>9</v>
      </c>
      <c r="B78" s="5" t="s">
        <v>103</v>
      </c>
      <c r="C78" s="186">
        <v>77426.19</v>
      </c>
      <c r="D78" s="4" t="s">
        <v>8</v>
      </c>
      <c r="E78" s="31">
        <v>2014</v>
      </c>
      <c r="F78" s="35"/>
      <c r="G78" s="31"/>
      <c r="H78" s="50"/>
      <c r="I78" s="31"/>
      <c r="J78" s="245" t="s">
        <v>275</v>
      </c>
      <c r="K78" s="246"/>
      <c r="L78" s="246"/>
      <c r="M78" s="247"/>
    </row>
    <row r="79" spans="1:13" s="15" customFormat="1" ht="13.5" customHeight="1">
      <c r="A79" s="3" t="s">
        <v>10</v>
      </c>
      <c r="B79" s="120" t="s">
        <v>92</v>
      </c>
      <c r="C79" s="187">
        <v>73264.97</v>
      </c>
      <c r="D79" s="4" t="s">
        <v>8</v>
      </c>
      <c r="E79" s="51"/>
      <c r="F79" s="58"/>
      <c r="G79" s="51"/>
      <c r="H79" s="52"/>
      <c r="I79" s="51"/>
      <c r="J79" s="51"/>
      <c r="K79" s="51"/>
      <c r="L79" s="51"/>
      <c r="M79" s="51"/>
    </row>
    <row r="80" spans="1:13" ht="12.75" customHeight="1">
      <c r="A80" s="9" t="s">
        <v>16</v>
      </c>
      <c r="B80" s="243" t="s">
        <v>104</v>
      </c>
      <c r="C80" s="244"/>
      <c r="D80" s="29"/>
      <c r="E80" s="11"/>
      <c r="F80" s="54"/>
      <c r="G80" s="11"/>
      <c r="H80" s="32"/>
      <c r="I80" s="101"/>
      <c r="J80" s="240" t="s">
        <v>162</v>
      </c>
      <c r="K80" s="241"/>
      <c r="L80" s="241"/>
      <c r="M80" s="242"/>
    </row>
    <row r="81" spans="1:13" ht="25.5">
      <c r="A81" s="9" t="s">
        <v>2</v>
      </c>
      <c r="B81" s="1" t="s">
        <v>3</v>
      </c>
      <c r="C81" s="2" t="s">
        <v>94</v>
      </c>
      <c r="D81" s="29" t="s">
        <v>5</v>
      </c>
      <c r="E81" s="11" t="s">
        <v>138</v>
      </c>
      <c r="F81" s="54" t="s">
        <v>139</v>
      </c>
      <c r="G81" s="11" t="s">
        <v>140</v>
      </c>
      <c r="H81" s="32" t="s">
        <v>141</v>
      </c>
      <c r="I81" s="102" t="s">
        <v>167</v>
      </c>
      <c r="J81" s="11" t="s">
        <v>158</v>
      </c>
      <c r="K81" s="11" t="s">
        <v>159</v>
      </c>
      <c r="L81" s="11" t="s">
        <v>160</v>
      </c>
      <c r="M81" s="11" t="s">
        <v>161</v>
      </c>
    </row>
    <row r="82" spans="1:13" s="71" customFormat="1" ht="25.5">
      <c r="A82" s="3" t="s">
        <v>0</v>
      </c>
      <c r="B82" s="5" t="s">
        <v>105</v>
      </c>
      <c r="C82" s="69">
        <v>2262969.23</v>
      </c>
      <c r="D82" s="4" t="s">
        <v>6</v>
      </c>
      <c r="E82" s="70" t="s">
        <v>276</v>
      </c>
      <c r="F82" s="69">
        <f>2067243.18+65872.68+34603.4</f>
        <v>2167719.2599999998</v>
      </c>
      <c r="G82" s="8">
        <f>2000*H82</f>
        <v>2528660</v>
      </c>
      <c r="H82" s="50">
        <v>1264.33</v>
      </c>
      <c r="I82" s="31" t="s">
        <v>168</v>
      </c>
      <c r="J82" s="22" t="s">
        <v>277</v>
      </c>
      <c r="K82" s="22" t="s">
        <v>199</v>
      </c>
      <c r="L82" s="22" t="s">
        <v>199</v>
      </c>
      <c r="M82" s="22" t="s">
        <v>278</v>
      </c>
    </row>
    <row r="83" spans="1:13" s="15" customFormat="1">
      <c r="A83" s="3" t="s">
        <v>7</v>
      </c>
      <c r="B83" s="5" t="s">
        <v>96</v>
      </c>
      <c r="C83" s="145">
        <v>4329</v>
      </c>
      <c r="D83" s="4" t="s">
        <v>6</v>
      </c>
      <c r="E83" s="10">
        <v>1975</v>
      </c>
      <c r="F83" s="53"/>
      <c r="G83" s="10"/>
      <c r="H83" s="108"/>
      <c r="I83" s="42" t="s">
        <v>264</v>
      </c>
      <c r="J83" s="248" t="s">
        <v>279</v>
      </c>
      <c r="K83" s="249"/>
      <c r="L83" s="249"/>
      <c r="M83" s="250"/>
    </row>
    <row r="84" spans="1:13" s="15" customFormat="1">
      <c r="A84" s="3" t="s">
        <v>9</v>
      </c>
      <c r="B84" s="5" t="s">
        <v>106</v>
      </c>
      <c r="C84" s="69">
        <v>3666</v>
      </c>
      <c r="D84" s="4" t="s">
        <v>6</v>
      </c>
      <c r="E84" s="10">
        <v>1962</v>
      </c>
      <c r="F84" s="53"/>
      <c r="G84" s="53">
        <f>800*H84</f>
        <v>32000</v>
      </c>
      <c r="H84" s="108">
        <v>40</v>
      </c>
      <c r="I84" s="42" t="s">
        <v>168</v>
      </c>
      <c r="J84" s="248" t="s">
        <v>280</v>
      </c>
      <c r="K84" s="249"/>
      <c r="L84" s="249"/>
      <c r="M84" s="250"/>
    </row>
    <row r="85" spans="1:13" s="15" customFormat="1">
      <c r="A85" s="3" t="s">
        <v>10</v>
      </c>
      <c r="B85" s="5" t="s">
        <v>107</v>
      </c>
      <c r="C85" s="69">
        <v>464528.43</v>
      </c>
      <c r="D85" s="4" t="s">
        <v>6</v>
      </c>
      <c r="E85" s="10">
        <v>2013</v>
      </c>
      <c r="F85" s="53"/>
      <c r="G85" s="10"/>
      <c r="H85" s="108"/>
      <c r="I85" s="42" t="s">
        <v>264</v>
      </c>
      <c r="J85" s="10"/>
      <c r="K85" s="10"/>
      <c r="L85" s="10"/>
      <c r="M85" s="10"/>
    </row>
    <row r="86" spans="1:13" s="15" customFormat="1">
      <c r="A86" s="3" t="s">
        <v>12</v>
      </c>
      <c r="B86" s="5" t="s">
        <v>97</v>
      </c>
      <c r="C86" s="69">
        <v>93031.7</v>
      </c>
      <c r="D86" s="4" t="s">
        <v>6</v>
      </c>
      <c r="E86" s="10">
        <v>2014</v>
      </c>
      <c r="F86" s="53"/>
      <c r="G86" s="10"/>
      <c r="H86" s="108"/>
      <c r="I86" s="42"/>
      <c r="J86" s="10"/>
      <c r="K86" s="10"/>
      <c r="L86" s="10"/>
      <c r="M86" s="10"/>
    </row>
    <row r="87" spans="1:13" s="15" customFormat="1">
      <c r="A87" s="3" t="s">
        <v>16</v>
      </c>
      <c r="B87" s="120" t="s">
        <v>92</v>
      </c>
      <c r="C87" s="121">
        <v>212833.78</v>
      </c>
      <c r="D87" s="4" t="s">
        <v>6</v>
      </c>
      <c r="E87" s="62"/>
      <c r="F87" s="63"/>
      <c r="G87" s="62"/>
      <c r="H87" s="109"/>
      <c r="I87" s="113"/>
      <c r="J87" s="62"/>
      <c r="K87" s="62"/>
      <c r="L87" s="62"/>
      <c r="M87" s="62"/>
    </row>
    <row r="88" spans="1:13" s="16" customFormat="1">
      <c r="A88" s="9" t="s">
        <v>17</v>
      </c>
      <c r="B88" s="243" t="s">
        <v>108</v>
      </c>
      <c r="C88" s="244"/>
      <c r="D88" s="29"/>
      <c r="E88" s="11"/>
      <c r="F88" s="54"/>
      <c r="G88" s="11"/>
      <c r="H88" s="32"/>
      <c r="I88" s="101"/>
      <c r="J88" s="240" t="s">
        <v>162</v>
      </c>
      <c r="K88" s="241"/>
      <c r="L88" s="241"/>
      <c r="M88" s="242"/>
    </row>
    <row r="89" spans="1:13" s="16" customFormat="1" ht="25.5">
      <c r="A89" s="9" t="s">
        <v>2</v>
      </c>
      <c r="B89" s="1" t="s">
        <v>3</v>
      </c>
      <c r="C89" s="2" t="s">
        <v>94</v>
      </c>
      <c r="D89" s="29" t="s">
        <v>5</v>
      </c>
      <c r="E89" s="11" t="s">
        <v>138</v>
      </c>
      <c r="F89" s="54" t="s">
        <v>139</v>
      </c>
      <c r="G89" s="11" t="s">
        <v>140</v>
      </c>
      <c r="H89" s="32" t="s">
        <v>141</v>
      </c>
      <c r="I89" s="102" t="s">
        <v>167</v>
      </c>
      <c r="J89" s="11" t="s">
        <v>158</v>
      </c>
      <c r="K89" s="11" t="s">
        <v>159</v>
      </c>
      <c r="L89" s="11" t="s">
        <v>160</v>
      </c>
      <c r="M89" s="11" t="s">
        <v>161</v>
      </c>
    </row>
    <row r="90" spans="1:13" s="71" customFormat="1" ht="51">
      <c r="A90" s="3" t="s">
        <v>0</v>
      </c>
      <c r="B90" s="5" t="s">
        <v>307</v>
      </c>
      <c r="C90" s="69">
        <f>G90</f>
        <v>10403000</v>
      </c>
      <c r="D90" s="4" t="s">
        <v>6</v>
      </c>
      <c r="E90" s="22" t="s">
        <v>303</v>
      </c>
      <c r="F90" s="8">
        <v>3294334.6</v>
      </c>
      <c r="G90" s="8">
        <f>2000*H90</f>
        <v>10403000</v>
      </c>
      <c r="H90" s="50">
        <f>957+3024+1220.5</f>
        <v>5201.5</v>
      </c>
      <c r="I90" s="31" t="s">
        <v>168</v>
      </c>
      <c r="J90" s="22" t="s">
        <v>304</v>
      </c>
      <c r="K90" s="22" t="s">
        <v>305</v>
      </c>
      <c r="L90" s="22" t="s">
        <v>306</v>
      </c>
      <c r="M90" s="22" t="s">
        <v>278</v>
      </c>
    </row>
    <row r="91" spans="1:13" s="71" customFormat="1">
      <c r="A91" s="3" t="s">
        <v>7</v>
      </c>
      <c r="B91" s="5" t="s">
        <v>109</v>
      </c>
      <c r="C91" s="69">
        <v>385647.65</v>
      </c>
      <c r="D91" s="4" t="s">
        <v>8</v>
      </c>
      <c r="E91" s="22">
        <v>2012</v>
      </c>
      <c r="F91" s="8"/>
      <c r="G91" s="22"/>
      <c r="H91" s="50"/>
      <c r="I91" s="31"/>
      <c r="J91" s="245" t="s">
        <v>281</v>
      </c>
      <c r="K91" s="246"/>
      <c r="L91" s="246"/>
      <c r="M91" s="247"/>
    </row>
    <row r="92" spans="1:13" s="71" customFormat="1">
      <c r="A92" s="3" t="s">
        <v>9</v>
      </c>
      <c r="B92" s="5" t="s">
        <v>110</v>
      </c>
      <c r="C92" s="69">
        <v>189169.91</v>
      </c>
      <c r="D92" s="4" t="s">
        <v>8</v>
      </c>
      <c r="E92" s="22">
        <v>2012</v>
      </c>
      <c r="F92" s="8"/>
      <c r="G92" s="22"/>
      <c r="H92" s="50"/>
      <c r="I92" s="31"/>
      <c r="J92" s="245" t="s">
        <v>282</v>
      </c>
      <c r="K92" s="246"/>
      <c r="L92" s="246"/>
      <c r="M92" s="247"/>
    </row>
    <row r="93" spans="1:13" s="71" customFormat="1">
      <c r="A93" s="3" t="s">
        <v>10</v>
      </c>
      <c r="B93" s="5" t="s">
        <v>97</v>
      </c>
      <c r="C93" s="69">
        <v>86755.92</v>
      </c>
      <c r="D93" s="4" t="s">
        <v>8</v>
      </c>
      <c r="E93" s="22">
        <v>2014</v>
      </c>
      <c r="F93" s="8"/>
      <c r="G93" s="22"/>
      <c r="H93" s="50"/>
      <c r="I93" s="31"/>
      <c r="J93" s="245" t="s">
        <v>283</v>
      </c>
      <c r="K93" s="246"/>
      <c r="L93" s="246"/>
      <c r="M93" s="247"/>
    </row>
    <row r="94" spans="1:13" s="71" customFormat="1">
      <c r="A94" s="3" t="s">
        <v>12</v>
      </c>
      <c r="B94" s="120" t="s">
        <v>308</v>
      </c>
      <c r="C94" s="121">
        <f>138246.4-61693.88+2982.9+1994*2+2982.9+1659*2+1699*3+2982.9+1994+1952+1999.01+325+1118+4710+513+1830+4014+1255+1990+970+5523.7+325+990+3079+1659.2+185+3500+1250+3498.96</f>
        <v>140585.08999999997</v>
      </c>
      <c r="D94" s="4" t="s">
        <v>309</v>
      </c>
      <c r="E94" s="22"/>
      <c r="F94" s="8"/>
      <c r="G94" s="22"/>
      <c r="H94" s="50"/>
      <c r="I94" s="31"/>
      <c r="J94" s="66"/>
      <c r="K94" s="67"/>
      <c r="L94" s="67"/>
      <c r="M94" s="68"/>
    </row>
    <row r="95" spans="1:13" s="15" customFormat="1">
      <c r="A95" s="3" t="s">
        <v>14</v>
      </c>
      <c r="B95" s="120" t="s">
        <v>92</v>
      </c>
      <c r="C95" s="121">
        <f>440366.91+67480.25+7035.51+27756.98</f>
        <v>542639.65</v>
      </c>
      <c r="D95" s="61"/>
      <c r="E95" s="62"/>
      <c r="F95" s="63"/>
      <c r="G95" s="62"/>
      <c r="H95" s="109"/>
      <c r="I95" s="113"/>
      <c r="J95" s="62"/>
      <c r="K95" s="62"/>
      <c r="L95" s="62"/>
      <c r="M95" s="62"/>
    </row>
    <row r="96" spans="1:13">
      <c r="A96" s="9" t="s">
        <v>18</v>
      </c>
      <c r="B96" s="243" t="s">
        <v>111</v>
      </c>
      <c r="C96" s="244"/>
      <c r="D96" s="29"/>
      <c r="E96" s="11"/>
      <c r="F96" s="54"/>
      <c r="G96" s="11"/>
      <c r="H96" s="32"/>
      <c r="I96" s="101"/>
      <c r="J96" s="240" t="s">
        <v>162</v>
      </c>
      <c r="K96" s="241"/>
      <c r="L96" s="241"/>
      <c r="M96" s="242"/>
    </row>
    <row r="97" spans="1:13" ht="25.5">
      <c r="A97" s="9" t="s">
        <v>2</v>
      </c>
      <c r="B97" s="1" t="s">
        <v>3</v>
      </c>
      <c r="C97" s="2" t="s">
        <v>94</v>
      </c>
      <c r="D97" s="29" t="s">
        <v>5</v>
      </c>
      <c r="E97" s="11" t="s">
        <v>138</v>
      </c>
      <c r="F97" s="54" t="s">
        <v>139</v>
      </c>
      <c r="G97" s="11" t="s">
        <v>140</v>
      </c>
      <c r="H97" s="32" t="s">
        <v>141</v>
      </c>
      <c r="I97" s="102" t="s">
        <v>167</v>
      </c>
      <c r="J97" s="11" t="s">
        <v>158</v>
      </c>
      <c r="K97" s="11" t="s">
        <v>159</v>
      </c>
      <c r="L97" s="11" t="s">
        <v>160</v>
      </c>
      <c r="M97" s="11" t="s">
        <v>161</v>
      </c>
    </row>
    <row r="98" spans="1:13" s="15" customFormat="1" ht="25.5">
      <c r="A98" s="3" t="s">
        <v>0</v>
      </c>
      <c r="B98" s="5" t="s">
        <v>112</v>
      </c>
      <c r="C98" s="186">
        <f>G98</f>
        <v>1406000</v>
      </c>
      <c r="D98" s="4" t="s">
        <v>8</v>
      </c>
      <c r="E98" s="31">
        <v>1923</v>
      </c>
      <c r="F98" s="8">
        <f>C98</f>
        <v>1406000</v>
      </c>
      <c r="G98" s="35">
        <f>2000*H98</f>
        <v>1406000</v>
      </c>
      <c r="H98" s="50">
        <v>703</v>
      </c>
      <c r="I98" s="31" t="s">
        <v>168</v>
      </c>
      <c r="J98" s="22" t="s">
        <v>277</v>
      </c>
      <c r="K98" s="22" t="s">
        <v>199</v>
      </c>
      <c r="L98" s="22" t="s">
        <v>199</v>
      </c>
      <c r="M98" s="22" t="s">
        <v>271</v>
      </c>
    </row>
    <row r="99" spans="1:13" s="15" customFormat="1">
      <c r="A99" s="3" t="s">
        <v>7</v>
      </c>
      <c r="B99" s="5" t="s">
        <v>97</v>
      </c>
      <c r="C99" s="186">
        <v>62511.13</v>
      </c>
      <c r="D99" s="4" t="s">
        <v>8</v>
      </c>
      <c r="E99" s="42">
        <v>2014</v>
      </c>
      <c r="F99" s="53"/>
      <c r="G99" s="10"/>
      <c r="H99" s="108"/>
      <c r="I99" s="42"/>
      <c r="J99" s="10"/>
      <c r="K99" s="10"/>
      <c r="L99" s="10"/>
      <c r="M99" s="10"/>
    </row>
    <row r="100" spans="1:13" s="15" customFormat="1">
      <c r="A100" s="3" t="s">
        <v>9</v>
      </c>
      <c r="B100" s="120" t="s">
        <v>92</v>
      </c>
      <c r="C100" s="187">
        <v>89287.45</v>
      </c>
      <c r="D100" s="4" t="s">
        <v>8</v>
      </c>
      <c r="E100" s="10"/>
      <c r="F100" s="53"/>
      <c r="G100" s="10"/>
      <c r="H100" s="108"/>
      <c r="I100" s="42"/>
      <c r="J100" s="10"/>
      <c r="K100" s="10"/>
      <c r="L100" s="10"/>
      <c r="M100" s="10"/>
    </row>
    <row r="101" spans="1:13">
      <c r="A101" s="9" t="s">
        <v>20</v>
      </c>
      <c r="B101" s="243" t="s">
        <v>169</v>
      </c>
      <c r="C101" s="244"/>
      <c r="D101" s="29"/>
      <c r="E101" s="11"/>
      <c r="F101" s="54"/>
      <c r="G101" s="11"/>
      <c r="H101" s="32"/>
      <c r="I101" s="102"/>
      <c r="J101" s="251" t="s">
        <v>162</v>
      </c>
      <c r="K101" s="251"/>
      <c r="L101" s="251"/>
      <c r="M101" s="251"/>
    </row>
    <row r="102" spans="1:13" ht="26.25" customHeight="1">
      <c r="A102" s="9" t="s">
        <v>2</v>
      </c>
      <c r="B102" s="1" t="s">
        <v>3</v>
      </c>
      <c r="C102" s="2" t="s">
        <v>94</v>
      </c>
      <c r="D102" s="29" t="s">
        <v>5</v>
      </c>
      <c r="E102" s="11" t="s">
        <v>138</v>
      </c>
      <c r="F102" s="54" t="s">
        <v>139</v>
      </c>
      <c r="G102" s="11" t="s">
        <v>140</v>
      </c>
      <c r="H102" s="32" t="s">
        <v>141</v>
      </c>
      <c r="I102" s="102" t="s">
        <v>167</v>
      </c>
      <c r="J102" s="11" t="s">
        <v>158</v>
      </c>
      <c r="K102" s="11" t="s">
        <v>159</v>
      </c>
      <c r="L102" s="11" t="s">
        <v>160</v>
      </c>
      <c r="M102" s="11" t="s">
        <v>161</v>
      </c>
    </row>
    <row r="103" spans="1:13" s="23" customFormat="1" ht="25.5">
      <c r="A103" s="3" t="s">
        <v>0</v>
      </c>
      <c r="B103" s="5" t="s">
        <v>173</v>
      </c>
      <c r="C103" s="186">
        <f>F103</f>
        <v>4000300</v>
      </c>
      <c r="D103" s="4" t="s">
        <v>6</v>
      </c>
      <c r="E103" s="22">
        <v>1930</v>
      </c>
      <c r="F103" s="146">
        <v>4000300</v>
      </c>
      <c r="G103" s="8">
        <f>2000*H103</f>
        <v>0</v>
      </c>
      <c r="H103" s="50"/>
      <c r="I103" s="31" t="s">
        <v>168</v>
      </c>
      <c r="J103" s="22" t="s">
        <v>174</v>
      </c>
      <c r="K103" s="22" t="s">
        <v>175</v>
      </c>
      <c r="L103" s="22" t="s">
        <v>175</v>
      </c>
      <c r="M103" s="22" t="s">
        <v>176</v>
      </c>
    </row>
    <row r="104" spans="1:13">
      <c r="A104" s="191" t="s">
        <v>345</v>
      </c>
      <c r="B104" s="148" t="s">
        <v>92</v>
      </c>
      <c r="C104" s="188">
        <v>118853.8</v>
      </c>
      <c r="D104" s="137"/>
      <c r="E104" s="133"/>
      <c r="F104" s="147">
        <v>118853.8</v>
      </c>
      <c r="G104" s="133"/>
      <c r="H104" s="138"/>
      <c r="I104" s="139"/>
      <c r="J104" s="133"/>
      <c r="K104" s="133"/>
      <c r="L104" s="133"/>
      <c r="M104" s="133"/>
    </row>
    <row r="105" spans="1:13">
      <c r="A105" s="152" t="s">
        <v>24</v>
      </c>
      <c r="B105" s="239" t="s">
        <v>369</v>
      </c>
      <c r="C105" s="239"/>
      <c r="D105" s="204"/>
      <c r="E105" s="205"/>
      <c r="F105" s="206"/>
      <c r="G105" s="206"/>
      <c r="H105" s="207"/>
      <c r="I105" s="208"/>
      <c r="J105" s="205"/>
      <c r="K105" s="205"/>
      <c r="L105" s="205"/>
      <c r="M105" s="205"/>
    </row>
    <row r="106" spans="1:13" ht="25.5">
      <c r="A106" s="152" t="s">
        <v>2</v>
      </c>
      <c r="B106" s="1" t="s">
        <v>3</v>
      </c>
      <c r="C106" s="2" t="s">
        <v>94</v>
      </c>
      <c r="D106" s="152" t="s">
        <v>5</v>
      </c>
      <c r="E106" s="151" t="s">
        <v>138</v>
      </c>
      <c r="F106" s="209" t="s">
        <v>139</v>
      </c>
      <c r="G106" s="151" t="s">
        <v>140</v>
      </c>
      <c r="H106" s="32" t="s">
        <v>141</v>
      </c>
      <c r="I106" s="151" t="s">
        <v>167</v>
      </c>
      <c r="J106" s="151" t="s">
        <v>158</v>
      </c>
      <c r="K106" s="151" t="s">
        <v>159</v>
      </c>
      <c r="L106" s="151" t="s">
        <v>160</v>
      </c>
      <c r="M106" s="151" t="s">
        <v>161</v>
      </c>
    </row>
    <row r="107" spans="1:13">
      <c r="A107" s="201" t="s">
        <v>0</v>
      </c>
      <c r="B107" s="34" t="s">
        <v>370</v>
      </c>
      <c r="C107" s="202">
        <v>1000730</v>
      </c>
      <c r="D107" s="36" t="s">
        <v>8</v>
      </c>
      <c r="E107" s="200">
        <v>2018</v>
      </c>
      <c r="F107" s="198">
        <v>1000730</v>
      </c>
      <c r="G107" s="198" t="s">
        <v>199</v>
      </c>
      <c r="H107" s="199">
        <v>420</v>
      </c>
      <c r="I107" s="197" t="s">
        <v>168</v>
      </c>
      <c r="J107" s="200" t="s">
        <v>371</v>
      </c>
      <c r="K107" s="200" t="s">
        <v>371</v>
      </c>
      <c r="L107" s="200" t="s">
        <v>175</v>
      </c>
      <c r="M107" s="200" t="s">
        <v>271</v>
      </c>
    </row>
    <row r="108" spans="1:13">
      <c r="A108" s="201" t="s">
        <v>7</v>
      </c>
      <c r="B108" s="200" t="s">
        <v>92</v>
      </c>
      <c r="C108" s="203">
        <v>11594</v>
      </c>
      <c r="D108" s="36"/>
      <c r="E108" s="200"/>
      <c r="F108" s="198"/>
      <c r="G108" s="198"/>
      <c r="H108" s="199"/>
      <c r="I108" s="197"/>
      <c r="J108" s="200"/>
      <c r="K108" s="200"/>
      <c r="L108" s="200"/>
      <c r="M108" s="200"/>
    </row>
    <row r="109" spans="1:13">
      <c r="A109" s="193"/>
      <c r="B109" s="194"/>
      <c r="C109" s="195"/>
      <c r="D109" s="18"/>
      <c r="E109" s="19"/>
      <c r="F109" s="196"/>
      <c r="G109" s="19"/>
      <c r="H109" s="110"/>
      <c r="I109" s="114"/>
      <c r="J109" s="19"/>
      <c r="K109" s="19"/>
      <c r="L109" s="19"/>
      <c r="M109" s="19"/>
    </row>
    <row r="110" spans="1:13">
      <c r="A110" s="17"/>
      <c r="B110" s="17"/>
      <c r="C110" s="17"/>
      <c r="D110" s="18"/>
      <c r="E110" s="19"/>
      <c r="F110" s="59"/>
      <c r="G110" s="19"/>
      <c r="H110" s="110"/>
      <c r="I110" s="114"/>
      <c r="J110" s="19"/>
      <c r="K110" s="19"/>
      <c r="L110" s="19"/>
      <c r="M110" s="19"/>
    </row>
    <row r="111" spans="1:13">
      <c r="A111" s="233" t="s">
        <v>313</v>
      </c>
      <c r="B111" s="234"/>
      <c r="C111" s="234"/>
      <c r="D111" s="235"/>
      <c r="E111" s="19"/>
      <c r="F111" s="59"/>
      <c r="G111" s="19"/>
      <c r="H111" s="110"/>
      <c r="I111" s="114"/>
      <c r="J111" s="19"/>
      <c r="K111" s="19"/>
      <c r="L111" s="19"/>
      <c r="M111" s="19"/>
    </row>
    <row r="112" spans="1:13" ht="25.5">
      <c r="A112" s="153" t="s">
        <v>312</v>
      </c>
      <c r="B112" s="90" t="s">
        <v>3</v>
      </c>
      <c r="C112" s="153" t="s">
        <v>5</v>
      </c>
      <c r="D112" s="90" t="s">
        <v>94</v>
      </c>
      <c r="E112" s="19"/>
      <c r="F112" s="59"/>
      <c r="G112" s="19"/>
      <c r="H112" s="110"/>
      <c r="I112" s="114"/>
      <c r="J112" s="19"/>
      <c r="K112" s="19"/>
      <c r="L112" s="19"/>
      <c r="M112" s="19"/>
    </row>
    <row r="113" spans="1:13">
      <c r="A113" s="91" t="s">
        <v>0</v>
      </c>
      <c r="B113" s="92" t="s">
        <v>367</v>
      </c>
      <c r="C113" s="39" t="s">
        <v>309</v>
      </c>
      <c r="D113" s="180">
        <f>SUM(C4:C46,C48:C53,C56,C60:C61,C66:C69,C73,C76:C78,C82:C86,C90:C93,C98:C99,C103:C104)</f>
        <v>47008294.919999994</v>
      </c>
      <c r="E113" s="19"/>
      <c r="F113" s="59"/>
      <c r="G113" s="19"/>
      <c r="H113" s="110"/>
      <c r="I113" s="114"/>
      <c r="J113" s="19"/>
      <c r="K113" s="19"/>
      <c r="L113" s="19"/>
      <c r="M113" s="19"/>
    </row>
    <row r="114" spans="1:13" ht="25.5">
      <c r="A114" s="91" t="s">
        <v>7</v>
      </c>
      <c r="B114" s="192" t="s">
        <v>368</v>
      </c>
      <c r="C114" s="39" t="s">
        <v>309</v>
      </c>
      <c r="D114" s="180">
        <f>SUM(C100,C94:C95,C87,C79,C70,C62:C63,C47,C57,)</f>
        <v>1618757.4999999998</v>
      </c>
      <c r="E114" s="19"/>
      <c r="F114" s="59"/>
      <c r="G114" s="19"/>
      <c r="H114" s="110"/>
      <c r="I114" s="114"/>
      <c r="J114" s="19"/>
      <c r="K114" s="19"/>
      <c r="L114" s="19"/>
      <c r="M114" s="19"/>
    </row>
    <row r="115" spans="1:13">
      <c r="A115" s="236" t="s">
        <v>366</v>
      </c>
      <c r="B115" s="237"/>
      <c r="C115" s="238"/>
      <c r="D115" s="181">
        <f>SUM(D113:D114)</f>
        <v>48627052.419999994</v>
      </c>
      <c r="E115" s="19"/>
      <c r="F115" s="59"/>
      <c r="G115" s="19"/>
      <c r="H115" s="110"/>
      <c r="I115" s="114"/>
      <c r="J115" s="19"/>
      <c r="K115" s="19"/>
      <c r="L115" s="19"/>
      <c r="M115" s="19"/>
    </row>
    <row r="116" spans="1:13">
      <c r="A116" s="18"/>
      <c r="B116" s="18"/>
      <c r="C116" s="18"/>
      <c r="D116" s="18"/>
      <c r="E116" s="19"/>
      <c r="F116" s="59"/>
      <c r="G116" s="19"/>
      <c r="H116" s="110"/>
      <c r="I116" s="114"/>
      <c r="J116" s="19"/>
      <c r="K116" s="19"/>
      <c r="L116" s="19"/>
      <c r="M116" s="19"/>
    </row>
    <row r="117" spans="1:13">
      <c r="A117" s="18"/>
      <c r="B117" s="18"/>
      <c r="C117" s="18"/>
      <c r="D117" s="18"/>
      <c r="E117" s="19"/>
      <c r="F117" s="59"/>
      <c r="G117" s="19"/>
      <c r="H117" s="110"/>
      <c r="I117" s="114"/>
      <c r="J117" s="19"/>
      <c r="K117" s="19"/>
      <c r="L117" s="19"/>
      <c r="M117" s="19"/>
    </row>
    <row r="118" spans="1:13">
      <c r="A118" s="18"/>
      <c r="B118" s="18"/>
      <c r="C118" s="18"/>
      <c r="D118" s="18"/>
      <c r="E118" s="19"/>
      <c r="F118" s="59"/>
      <c r="G118" s="19"/>
      <c r="H118" s="110"/>
      <c r="I118" s="114"/>
      <c r="J118" s="19"/>
      <c r="K118" s="19"/>
      <c r="L118" s="19"/>
      <c r="M118" s="19"/>
    </row>
    <row r="119" spans="1:13">
      <c r="A119" s="18"/>
      <c r="B119" s="20"/>
      <c r="C119" s="20"/>
      <c r="D119" s="20"/>
      <c r="E119" s="19"/>
      <c r="F119" s="59"/>
      <c r="G119" s="19"/>
      <c r="H119" s="110"/>
      <c r="I119" s="114"/>
      <c r="J119" s="19"/>
      <c r="K119" s="19"/>
      <c r="L119" s="19"/>
      <c r="M119" s="19"/>
    </row>
    <row r="120" spans="1:13">
      <c r="B120" s="14"/>
      <c r="C120" s="21"/>
      <c r="D120" s="37"/>
    </row>
    <row r="121" spans="1:13">
      <c r="B121" s="14"/>
      <c r="C121" s="21"/>
      <c r="D121" s="37"/>
    </row>
    <row r="122" spans="1:13">
      <c r="B122" s="14"/>
      <c r="C122" s="21"/>
      <c r="D122" s="37"/>
    </row>
    <row r="123" spans="1:13">
      <c r="B123" s="14"/>
      <c r="C123" s="14"/>
      <c r="D123" s="37"/>
    </row>
    <row r="124" spans="1:13">
      <c r="B124" s="14"/>
      <c r="C124" s="14"/>
      <c r="D124" s="37"/>
    </row>
  </sheetData>
  <mergeCells count="33">
    <mergeCell ref="J92:M92"/>
    <mergeCell ref="J93:M93"/>
    <mergeCell ref="J96:M96"/>
    <mergeCell ref="B96:C96"/>
    <mergeCell ref="J91:M91"/>
    <mergeCell ref="B80:C80"/>
    <mergeCell ref="A1:M1"/>
    <mergeCell ref="B58:C58"/>
    <mergeCell ref="B2:C2"/>
    <mergeCell ref="B54:C54"/>
    <mergeCell ref="B71:C71"/>
    <mergeCell ref="B64:C64"/>
    <mergeCell ref="J67:M67"/>
    <mergeCell ref="J69:M69"/>
    <mergeCell ref="J64:M64"/>
    <mergeCell ref="J71:M71"/>
    <mergeCell ref="J61:M61"/>
    <mergeCell ref="A111:D111"/>
    <mergeCell ref="A115:C115"/>
    <mergeCell ref="B105:C105"/>
    <mergeCell ref="J2:M2"/>
    <mergeCell ref="J54:M54"/>
    <mergeCell ref="J58:M58"/>
    <mergeCell ref="B88:C88"/>
    <mergeCell ref="J78:M78"/>
    <mergeCell ref="J83:M83"/>
    <mergeCell ref="J84:M84"/>
    <mergeCell ref="B101:C101"/>
    <mergeCell ref="J101:M101"/>
    <mergeCell ref="J74:M74"/>
    <mergeCell ref="J80:M80"/>
    <mergeCell ref="J88:M88"/>
    <mergeCell ref="B74:C74"/>
  </mergeCells>
  <pageMargins left="0.7" right="0.7" top="0.75" bottom="0.75" header="0.3" footer="0.3"/>
  <pageSetup paperSize="9" orientation="portrait" r:id="rId1"/>
  <ignoredErrors>
    <ignoredError sqref="D11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topLeftCell="A40" workbookViewId="0">
      <selection activeCell="A49" sqref="A49:D49"/>
    </sheetView>
  </sheetViews>
  <sheetFormatPr defaultRowHeight="12.75"/>
  <cols>
    <col min="1" max="1" width="5.140625" style="94" customWidth="1"/>
    <col min="2" max="2" width="37.85546875" style="94" customWidth="1"/>
    <col min="3" max="3" width="17.5703125" style="95" customWidth="1"/>
    <col min="4" max="4" width="17.5703125" style="94" customWidth="1"/>
    <col min="5" max="5" width="15.5703125" style="166" customWidth="1"/>
    <col min="6" max="6" width="9.140625" style="93"/>
    <col min="7" max="7" width="13.28515625" style="93" bestFit="1" customWidth="1"/>
    <col min="8" max="16384" width="9.140625" style="93"/>
  </cols>
  <sheetData>
    <row r="1" spans="1:10">
      <c r="A1" s="256" t="s">
        <v>311</v>
      </c>
      <c r="B1" s="256"/>
      <c r="C1" s="256"/>
      <c r="D1" s="256"/>
    </row>
    <row r="2" spans="1:10" ht="43.5" customHeight="1">
      <c r="A2" s="141" t="s">
        <v>2</v>
      </c>
      <c r="B2" s="141" t="s">
        <v>3</v>
      </c>
      <c r="C2" s="141" t="s">
        <v>5</v>
      </c>
      <c r="D2" s="141" t="s">
        <v>94</v>
      </c>
      <c r="E2" s="167"/>
    </row>
    <row r="3" spans="1:10">
      <c r="A3" s="258" t="s">
        <v>113</v>
      </c>
      <c r="B3" s="258"/>
      <c r="C3" s="258"/>
      <c r="D3" s="258"/>
    </row>
    <row r="4" spans="1:10" s="88" customFormat="1" ht="38.25">
      <c r="A4" s="85" t="s">
        <v>0</v>
      </c>
      <c r="B4" s="84" t="s">
        <v>170</v>
      </c>
      <c r="C4" s="85" t="s">
        <v>8</v>
      </c>
      <c r="D4" s="177">
        <f>3204.96+2668.42+1094.7+1519.05+1426.8+1218.28+1426.8+2899+1035+1218.25+2499.98+2999.97+2494+420+537119.08+274221.6+5000+2948+3586</f>
        <v>848999.8899999999</v>
      </c>
      <c r="E4" s="168"/>
      <c r="J4" s="89"/>
    </row>
    <row r="5" spans="1:10" s="88" customFormat="1">
      <c r="A5" s="85" t="s">
        <v>7</v>
      </c>
      <c r="B5" s="84" t="s">
        <v>363</v>
      </c>
      <c r="C5" s="85" t="s">
        <v>8</v>
      </c>
      <c r="D5" s="177">
        <f>12792</f>
        <v>12792</v>
      </c>
      <c r="E5" s="168"/>
      <c r="J5" s="89"/>
    </row>
    <row r="6" spans="1:10" s="88" customFormat="1">
      <c r="A6" s="85" t="s">
        <v>9</v>
      </c>
      <c r="B6" s="84" t="s">
        <v>360</v>
      </c>
      <c r="C6" s="85" t="s">
        <v>8</v>
      </c>
      <c r="D6" s="177">
        <f>1499+1500+4600+1000+12000+4000</f>
        <v>24599</v>
      </c>
      <c r="E6" s="168"/>
      <c r="J6" s="89"/>
    </row>
    <row r="7" spans="1:10" s="88" customFormat="1">
      <c r="A7" s="85" t="s">
        <v>10</v>
      </c>
      <c r="B7" s="84" t="s">
        <v>180</v>
      </c>
      <c r="C7" s="85" t="s">
        <v>8</v>
      </c>
      <c r="D7" s="177">
        <f>54858+97021.8</f>
        <v>151879.79999999999</v>
      </c>
      <c r="E7" s="168"/>
      <c r="J7" s="89"/>
    </row>
    <row r="8" spans="1:10" s="88" customFormat="1">
      <c r="A8" s="85" t="s">
        <v>12</v>
      </c>
      <c r="B8" s="84" t="s">
        <v>347</v>
      </c>
      <c r="C8" s="85" t="s">
        <v>8</v>
      </c>
      <c r="D8" s="177">
        <f>555+10077.6</f>
        <v>10632.6</v>
      </c>
      <c r="E8" s="168"/>
      <c r="J8" s="89"/>
    </row>
    <row r="9" spans="1:10" s="88" customFormat="1">
      <c r="A9" s="85" t="s">
        <v>14</v>
      </c>
      <c r="B9" s="84" t="s">
        <v>115</v>
      </c>
      <c r="C9" s="85" t="s">
        <v>8</v>
      </c>
      <c r="D9" s="177">
        <f>1186.22+1799+738+1476+3477+380+11230+5099.6+7500+6273</f>
        <v>39158.82</v>
      </c>
      <c r="E9" s="168"/>
      <c r="J9" s="89"/>
    </row>
    <row r="10" spans="1:10" s="88" customFormat="1">
      <c r="A10" s="85" t="s">
        <v>16</v>
      </c>
      <c r="B10" s="86" t="s">
        <v>116</v>
      </c>
      <c r="C10" s="87" t="s">
        <v>8</v>
      </c>
      <c r="D10" s="178">
        <f>2440.98+2899+1962.95+1438.99+3297.63+2717.07*12+2399+13468.5</f>
        <v>60511.89</v>
      </c>
      <c r="E10" s="168"/>
    </row>
    <row r="11" spans="1:10" s="88" customFormat="1">
      <c r="A11" s="258" t="s">
        <v>117</v>
      </c>
      <c r="B11" s="258"/>
      <c r="C11" s="258"/>
      <c r="D11" s="258"/>
      <c r="E11" s="168"/>
    </row>
    <row r="12" spans="1:10">
      <c r="A12" s="85" t="s">
        <v>0</v>
      </c>
      <c r="B12" s="84" t="s">
        <v>114</v>
      </c>
      <c r="C12" s="85" t="s">
        <v>8</v>
      </c>
      <c r="D12" s="149" t="s">
        <v>346</v>
      </c>
      <c r="E12" s="169"/>
    </row>
    <row r="13" spans="1:10" s="88" customFormat="1">
      <c r="A13" s="85" t="s">
        <v>7</v>
      </c>
      <c r="B13" s="84" t="s">
        <v>347</v>
      </c>
      <c r="C13" s="85" t="s">
        <v>8</v>
      </c>
      <c r="D13" s="143">
        <v>2448.4299999999998</v>
      </c>
      <c r="E13" s="168"/>
    </row>
    <row r="14" spans="1:10" s="88" customFormat="1">
      <c r="A14" s="85" t="s">
        <v>10</v>
      </c>
      <c r="B14" s="84" t="s">
        <v>115</v>
      </c>
      <c r="C14" s="85" t="s">
        <v>8</v>
      </c>
      <c r="D14" s="144">
        <v>8821.57</v>
      </c>
      <c r="E14" s="170"/>
    </row>
    <row r="15" spans="1:10" s="88" customFormat="1" ht="14.25" customHeight="1">
      <c r="A15" s="87" t="s">
        <v>14</v>
      </c>
      <c r="B15" s="86" t="s">
        <v>116</v>
      </c>
      <c r="C15" s="87" t="s">
        <v>8</v>
      </c>
      <c r="D15" s="182">
        <v>17583.97</v>
      </c>
      <c r="E15" s="168"/>
    </row>
    <row r="16" spans="1:10" s="88" customFormat="1">
      <c r="A16" s="258" t="s">
        <v>119</v>
      </c>
      <c r="B16" s="258"/>
      <c r="C16" s="258"/>
      <c r="D16" s="258"/>
      <c r="E16" s="168"/>
    </row>
    <row r="17" spans="1:5" s="172" customFormat="1">
      <c r="A17" s="173" t="s">
        <v>0</v>
      </c>
      <c r="B17" s="174" t="s">
        <v>114</v>
      </c>
      <c r="C17" s="173" t="s">
        <v>8</v>
      </c>
      <c r="D17" s="177">
        <f>2640+3560+3380+3280+10870.2+3389</f>
        <v>27119.200000000001</v>
      </c>
      <c r="E17" s="171"/>
    </row>
    <row r="18" spans="1:5" s="172" customFormat="1">
      <c r="A18" s="87" t="s">
        <v>7</v>
      </c>
      <c r="B18" s="86" t="s">
        <v>116</v>
      </c>
      <c r="C18" s="87" t="s">
        <v>8</v>
      </c>
      <c r="D18" s="178">
        <f>2928+4130+3900+2460+2468.88+1699</f>
        <v>17585.88</v>
      </c>
      <c r="E18" s="171"/>
    </row>
    <row r="19" spans="1:5" s="172" customFormat="1">
      <c r="A19" s="173" t="s">
        <v>9</v>
      </c>
      <c r="B19" s="174" t="s">
        <v>130</v>
      </c>
      <c r="C19" s="173" t="s">
        <v>6</v>
      </c>
      <c r="D19" s="177">
        <v>10000</v>
      </c>
      <c r="E19" s="171"/>
    </row>
    <row r="20" spans="1:5" s="172" customFormat="1">
      <c r="A20" s="173" t="s">
        <v>10</v>
      </c>
      <c r="B20" s="174" t="s">
        <v>129</v>
      </c>
      <c r="C20" s="173" t="s">
        <v>8</v>
      </c>
      <c r="D20" s="177">
        <v>3490</v>
      </c>
      <c r="E20" s="171"/>
    </row>
    <row r="21" spans="1:5" s="172" customFormat="1">
      <c r="A21" s="173" t="s">
        <v>12</v>
      </c>
      <c r="B21" s="174" t="s">
        <v>115</v>
      </c>
      <c r="C21" s="173" t="s">
        <v>8</v>
      </c>
      <c r="D21" s="177">
        <v>3281.8</v>
      </c>
      <c r="E21" s="171"/>
    </row>
    <row r="22" spans="1:5" s="88" customFormat="1">
      <c r="A22" s="257" t="s">
        <v>120</v>
      </c>
      <c r="B22" s="257"/>
      <c r="C22" s="257"/>
      <c r="D22" s="257"/>
      <c r="E22" s="168"/>
    </row>
    <row r="23" spans="1:5" s="88" customFormat="1">
      <c r="A23" s="142" t="s">
        <v>0</v>
      </c>
      <c r="B23" s="92" t="s">
        <v>114</v>
      </c>
      <c r="C23" s="142" t="s">
        <v>8</v>
      </c>
      <c r="D23" s="8">
        <f>17885.95+3319+2485</f>
        <v>23689.95</v>
      </c>
      <c r="E23" s="168"/>
    </row>
    <row r="24" spans="1:5" s="88" customFormat="1">
      <c r="A24" s="142" t="s">
        <v>7</v>
      </c>
      <c r="B24" s="92" t="s">
        <v>115</v>
      </c>
      <c r="C24" s="142" t="s">
        <v>6</v>
      </c>
      <c r="D24" s="8">
        <v>1333.31</v>
      </c>
      <c r="E24" s="168"/>
    </row>
    <row r="25" spans="1:5" s="88" customFormat="1">
      <c r="A25" s="87" t="s">
        <v>9</v>
      </c>
      <c r="B25" s="86" t="s">
        <v>116</v>
      </c>
      <c r="C25" s="87" t="s">
        <v>6</v>
      </c>
      <c r="D25" s="179">
        <f>1380</f>
        <v>1380</v>
      </c>
      <c r="E25" s="168"/>
    </row>
    <row r="26" spans="1:5" s="88" customFormat="1">
      <c r="A26" s="258" t="s">
        <v>121</v>
      </c>
      <c r="B26" s="258"/>
      <c r="C26" s="258"/>
      <c r="D26" s="258"/>
      <c r="E26" s="168"/>
    </row>
    <row r="27" spans="1:5" s="88" customFormat="1">
      <c r="A27" s="142" t="s">
        <v>0</v>
      </c>
      <c r="B27" s="84" t="s">
        <v>114</v>
      </c>
      <c r="C27" s="85" t="s">
        <v>6</v>
      </c>
      <c r="D27" s="177">
        <v>54000</v>
      </c>
      <c r="E27" s="168"/>
    </row>
    <row r="28" spans="1:5" s="88" customFormat="1">
      <c r="A28" s="142" t="s">
        <v>7</v>
      </c>
      <c r="B28" s="84" t="s">
        <v>364</v>
      </c>
      <c r="C28" s="85" t="s">
        <v>6</v>
      </c>
      <c r="D28" s="177">
        <v>10200</v>
      </c>
      <c r="E28" s="168"/>
    </row>
    <row r="29" spans="1:5" s="88" customFormat="1" ht="16.5" customHeight="1">
      <c r="A29" s="87" t="s">
        <v>9</v>
      </c>
      <c r="B29" s="86" t="s">
        <v>116</v>
      </c>
      <c r="C29" s="87" t="s">
        <v>6</v>
      </c>
      <c r="D29" s="178">
        <v>21000</v>
      </c>
      <c r="E29" s="168"/>
    </row>
    <row r="30" spans="1:5" s="172" customFormat="1">
      <c r="A30" s="258" t="s">
        <v>122</v>
      </c>
      <c r="B30" s="258"/>
      <c r="C30" s="258"/>
      <c r="D30" s="258"/>
      <c r="E30" s="171"/>
    </row>
    <row r="31" spans="1:5" s="172" customFormat="1">
      <c r="A31" s="173" t="s">
        <v>0</v>
      </c>
      <c r="B31" s="174" t="s">
        <v>114</v>
      </c>
      <c r="C31" s="173" t="s">
        <v>6</v>
      </c>
      <c r="D31" s="177">
        <v>21908.560000000001</v>
      </c>
      <c r="E31" s="171"/>
    </row>
    <row r="32" spans="1:5" s="172" customFormat="1">
      <c r="A32" s="87" t="s">
        <v>7</v>
      </c>
      <c r="B32" s="86" t="s">
        <v>116</v>
      </c>
      <c r="C32" s="87" t="s">
        <v>6</v>
      </c>
      <c r="D32" s="178">
        <v>3811.22</v>
      </c>
      <c r="E32" s="171"/>
    </row>
    <row r="33" spans="1:10" s="172" customFormat="1">
      <c r="A33" s="258" t="s">
        <v>123</v>
      </c>
      <c r="B33" s="258"/>
      <c r="C33" s="258"/>
      <c r="D33" s="258"/>
      <c r="E33" s="171"/>
    </row>
    <row r="34" spans="1:10" s="172" customFormat="1">
      <c r="A34" s="173" t="s">
        <v>0</v>
      </c>
      <c r="B34" s="174" t="s">
        <v>124</v>
      </c>
      <c r="C34" s="173" t="s">
        <v>8</v>
      </c>
      <c r="D34" s="177">
        <v>9383.31</v>
      </c>
      <c r="E34" s="171"/>
    </row>
    <row r="35" spans="1:10" s="172" customFormat="1">
      <c r="A35" s="173" t="s">
        <v>7</v>
      </c>
      <c r="B35" s="183" t="s">
        <v>348</v>
      </c>
      <c r="C35" s="184" t="s">
        <v>8</v>
      </c>
      <c r="D35" s="185">
        <v>197382.13</v>
      </c>
      <c r="E35" s="171"/>
    </row>
    <row r="36" spans="1:10" s="176" customFormat="1">
      <c r="A36" s="258" t="s">
        <v>125</v>
      </c>
      <c r="B36" s="258"/>
      <c r="C36" s="258"/>
      <c r="D36" s="258"/>
      <c r="E36" s="175"/>
    </row>
    <row r="37" spans="1:10" s="172" customFormat="1">
      <c r="A37" s="173" t="s">
        <v>0</v>
      </c>
      <c r="B37" s="174" t="s">
        <v>114</v>
      </c>
      <c r="C37" s="173" t="s">
        <v>309</v>
      </c>
      <c r="D37" s="177">
        <f>2208.99*2+1137.4+309+1649+429+1690*2+1180*8+299*8+7060.2+1746+1678*2+469+2498+1954+1485.96*10+475*6+570*2+521.34*5+407.93*3+221.48*3+293.97+2000+350+1209+1675+1675+1849+2214+1200+322.05+1487.19*2+1487.19+6500+329+399+6500+597.8+55614.43</f>
        <v>150771.93000000002</v>
      </c>
      <c r="E37" s="171"/>
    </row>
    <row r="38" spans="1:10" s="172" customFormat="1">
      <c r="A38" s="87" t="s">
        <v>7</v>
      </c>
      <c r="B38" s="86" t="s">
        <v>116</v>
      </c>
      <c r="C38" s="87" t="s">
        <v>309</v>
      </c>
      <c r="D38" s="178">
        <f>1720+1271.76*3+1596.9*3+1496*5+1996*3+2409.39*3+598.99+1699+1598+1999+1429*2+2337+2099+1009+1159+1280*8+1999+1980+1980+1980</f>
        <v>64558.14</v>
      </c>
      <c r="E38" s="171"/>
    </row>
    <row r="39" spans="1:10" s="176" customFormat="1">
      <c r="A39" s="258" t="s">
        <v>126</v>
      </c>
      <c r="B39" s="258"/>
      <c r="C39" s="258"/>
      <c r="D39" s="258"/>
      <c r="E39" s="175"/>
    </row>
    <row r="40" spans="1:10" s="172" customFormat="1">
      <c r="A40" s="173" t="s">
        <v>0</v>
      </c>
      <c r="B40" s="174" t="s">
        <v>127</v>
      </c>
      <c r="C40" s="173" t="s">
        <v>6</v>
      </c>
      <c r="D40" s="177">
        <f>3800+2954</f>
        <v>6754</v>
      </c>
      <c r="E40" s="171"/>
    </row>
    <row r="41" spans="1:10" s="172" customFormat="1">
      <c r="A41" s="173" t="s">
        <v>7</v>
      </c>
      <c r="B41" s="174" t="s">
        <v>115</v>
      </c>
      <c r="C41" s="173" t="s">
        <v>6</v>
      </c>
      <c r="D41" s="177">
        <v>4048</v>
      </c>
      <c r="E41" s="171"/>
    </row>
    <row r="42" spans="1:10" s="172" customFormat="1" ht="25.5">
      <c r="A42" s="173" t="s">
        <v>9</v>
      </c>
      <c r="B42" s="174" t="s">
        <v>132</v>
      </c>
      <c r="C42" s="173" t="s">
        <v>6</v>
      </c>
      <c r="D42" s="177">
        <v>39000</v>
      </c>
      <c r="E42" s="171"/>
      <c r="J42" s="172" t="s">
        <v>181</v>
      </c>
    </row>
    <row r="43" spans="1:10" s="176" customFormat="1">
      <c r="A43" s="258" t="s">
        <v>361</v>
      </c>
      <c r="B43" s="258"/>
      <c r="C43" s="258"/>
      <c r="D43" s="258"/>
      <c r="E43" s="175"/>
    </row>
    <row r="44" spans="1:10" s="88" customFormat="1" ht="18.75" customHeight="1">
      <c r="A44" s="142" t="s">
        <v>0</v>
      </c>
      <c r="B44" s="92" t="s">
        <v>114</v>
      </c>
      <c r="C44" s="142" t="s">
        <v>6</v>
      </c>
      <c r="D44" s="143">
        <v>261846</v>
      </c>
      <c r="E44" s="168"/>
    </row>
    <row r="45" spans="1:10" s="88" customFormat="1">
      <c r="A45" s="142" t="s">
        <v>7</v>
      </c>
      <c r="B45" s="92" t="s">
        <v>115</v>
      </c>
      <c r="C45" s="142" t="s">
        <v>6</v>
      </c>
      <c r="D45" s="144">
        <v>1700</v>
      </c>
      <c r="E45" s="170"/>
    </row>
    <row r="46" spans="1:10" s="88" customFormat="1">
      <c r="A46" s="142" t="s">
        <v>9</v>
      </c>
      <c r="B46" s="92" t="s">
        <v>118</v>
      </c>
      <c r="C46" s="142" t="s">
        <v>6</v>
      </c>
      <c r="D46" s="143">
        <v>442.8</v>
      </c>
      <c r="E46" s="168"/>
    </row>
    <row r="47" spans="1:10" s="88" customFormat="1">
      <c r="A47" s="142" t="s">
        <v>10</v>
      </c>
      <c r="B47" s="92" t="s">
        <v>130</v>
      </c>
      <c r="C47" s="142" t="s">
        <v>6</v>
      </c>
      <c r="D47" s="143">
        <v>950</v>
      </c>
      <c r="E47" s="168"/>
    </row>
    <row r="48" spans="1:10" s="88" customFormat="1">
      <c r="A48" s="87" t="s">
        <v>12</v>
      </c>
      <c r="B48" s="86" t="s">
        <v>116</v>
      </c>
      <c r="C48" s="87" t="s">
        <v>6</v>
      </c>
      <c r="D48" s="182">
        <v>35012.800000000003</v>
      </c>
      <c r="E48" s="168"/>
      <c r="G48" s="96"/>
    </row>
    <row r="49" spans="1:7" s="210" customFormat="1">
      <c r="A49" s="259" t="s">
        <v>372</v>
      </c>
      <c r="B49" s="259"/>
      <c r="C49" s="259"/>
      <c r="D49" s="259"/>
      <c r="E49" s="216"/>
      <c r="G49" s="213"/>
    </row>
    <row r="50" spans="1:7" s="210" customFormat="1">
      <c r="A50" s="214" t="s">
        <v>0</v>
      </c>
      <c r="B50" s="215" t="s">
        <v>114</v>
      </c>
      <c r="C50" s="214" t="s">
        <v>8</v>
      </c>
      <c r="D50" s="211">
        <v>29565</v>
      </c>
      <c r="E50" s="216"/>
      <c r="G50" s="213"/>
    </row>
    <row r="51" spans="1:7" s="210" customFormat="1">
      <c r="A51" s="217" t="s">
        <v>7</v>
      </c>
      <c r="B51" s="218" t="s">
        <v>116</v>
      </c>
      <c r="C51" s="217" t="s">
        <v>8</v>
      </c>
      <c r="D51" s="219">
        <v>4320</v>
      </c>
      <c r="E51" s="216"/>
      <c r="G51" s="213"/>
    </row>
    <row r="52" spans="1:7" s="210" customFormat="1">
      <c r="A52" s="221"/>
      <c r="B52" s="222"/>
      <c r="C52" s="221"/>
      <c r="D52" s="223"/>
      <c r="E52" s="220"/>
      <c r="G52" s="213"/>
    </row>
    <row r="53" spans="1:7" s="210" customFormat="1">
      <c r="A53" s="224"/>
      <c r="B53" s="225"/>
      <c r="C53" s="224"/>
      <c r="D53" s="226"/>
      <c r="E53" s="220"/>
      <c r="G53" s="213"/>
    </row>
    <row r="54" spans="1:7">
      <c r="A54" s="256" t="s">
        <v>313</v>
      </c>
      <c r="B54" s="256"/>
      <c r="C54" s="256"/>
      <c r="D54" s="256"/>
    </row>
    <row r="55" spans="1:7" ht="25.5">
      <c r="A55" s="140" t="s">
        <v>312</v>
      </c>
      <c r="B55" s="90" t="s">
        <v>3</v>
      </c>
      <c r="C55" s="140" t="s">
        <v>5</v>
      </c>
      <c r="D55" s="90" t="s">
        <v>94</v>
      </c>
    </row>
    <row r="56" spans="1:7">
      <c r="A56" s="91" t="s">
        <v>0</v>
      </c>
      <c r="B56" s="92" t="s">
        <v>114</v>
      </c>
      <c r="C56" s="39" t="s">
        <v>309</v>
      </c>
      <c r="D56" s="180">
        <f>SUM(D44:D47,D40:D42,D37,D34,D31,D27:D28,D23:D24,D19:D21,D17,D12:D14,D4:D9,D50)</f>
        <v>1758815.9700000002</v>
      </c>
    </row>
    <row r="57" spans="1:7">
      <c r="A57" s="91" t="s">
        <v>7</v>
      </c>
      <c r="B57" s="86" t="s">
        <v>116</v>
      </c>
      <c r="C57" s="39" t="s">
        <v>309</v>
      </c>
      <c r="D57" s="180">
        <f>SUM(D48,D38,D32,D29,D25,D18,D15,D10,D35,D51)</f>
        <v>423146.03</v>
      </c>
    </row>
    <row r="58" spans="1:7">
      <c r="A58" s="255" t="s">
        <v>365</v>
      </c>
      <c r="B58" s="255"/>
      <c r="C58" s="255"/>
      <c r="D58" s="181">
        <f>SUM(D56:D57)</f>
        <v>2181962</v>
      </c>
    </row>
  </sheetData>
  <mergeCells count="14">
    <mergeCell ref="A58:C58"/>
    <mergeCell ref="A54:D54"/>
    <mergeCell ref="A1:D1"/>
    <mergeCell ref="A22:D22"/>
    <mergeCell ref="A33:D33"/>
    <mergeCell ref="A36:D36"/>
    <mergeCell ref="A43:D43"/>
    <mergeCell ref="A30:D30"/>
    <mergeCell ref="A26:D26"/>
    <mergeCell ref="A39:D39"/>
    <mergeCell ref="A3:D3"/>
    <mergeCell ref="A11:D11"/>
    <mergeCell ref="A16:D16"/>
    <mergeCell ref="A49:D49"/>
  </mergeCells>
  <phoneticPr fontId="1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topLeftCell="A10" zoomScaleNormal="100" workbookViewId="0">
      <selection activeCell="E9" sqref="E9"/>
    </sheetView>
  </sheetViews>
  <sheetFormatPr defaultRowHeight="12.75"/>
  <cols>
    <col min="1" max="1" width="5.7109375" style="83" customWidth="1"/>
    <col min="2" max="2" width="15.85546875" style="83" customWidth="1"/>
    <col min="3" max="3" width="9.140625" style="83" customWidth="1"/>
    <col min="4" max="4" width="17.7109375" style="13" customWidth="1"/>
    <col min="5" max="5" width="14.85546875" style="83" customWidth="1"/>
    <col min="6" max="6" width="11.5703125" style="83" customWidth="1"/>
    <col min="7" max="7" width="11.140625" style="83" customWidth="1"/>
    <col min="8" max="9" width="9.42578125" style="83" customWidth="1"/>
    <col min="10" max="10" width="23.7109375" style="83" customWidth="1"/>
    <col min="11" max="11" width="14.7109375" style="83" customWidth="1"/>
    <col min="12" max="12" width="15.7109375" style="83" customWidth="1"/>
    <col min="13" max="14" width="14.42578125" style="83" customWidth="1"/>
    <col min="15" max="15" width="17.5703125" style="83" customWidth="1"/>
    <col min="16" max="16" width="31.28515625" style="83" customWidth="1"/>
    <col min="17" max="17" width="34.85546875" style="83" bestFit="1" customWidth="1"/>
    <col min="18" max="18" width="33.85546875" style="83" bestFit="1" customWidth="1"/>
    <col min="19" max="16384" width="9.140625" style="83"/>
  </cols>
  <sheetData>
    <row r="1" spans="1:18" ht="14.25">
      <c r="A1" s="260" t="s">
        <v>315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</row>
    <row r="2" spans="1:18" ht="25.5">
      <c r="A2" s="72" t="s">
        <v>2</v>
      </c>
      <c r="B2" s="72" t="s">
        <v>182</v>
      </c>
      <c r="C2" s="72" t="s">
        <v>183</v>
      </c>
      <c r="D2" s="72" t="s">
        <v>184</v>
      </c>
      <c r="E2" s="72" t="s">
        <v>185</v>
      </c>
      <c r="F2" s="72" t="s">
        <v>186</v>
      </c>
      <c r="G2" s="72" t="s">
        <v>187</v>
      </c>
      <c r="H2" s="72" t="s">
        <v>188</v>
      </c>
      <c r="I2" s="72" t="s">
        <v>189</v>
      </c>
      <c r="J2" s="73" t="s">
        <v>190</v>
      </c>
      <c r="K2" s="74" t="s">
        <v>191</v>
      </c>
      <c r="L2" s="72" t="s">
        <v>351</v>
      </c>
      <c r="M2" s="72" t="s">
        <v>352</v>
      </c>
      <c r="N2" s="99" t="s">
        <v>353</v>
      </c>
      <c r="O2" s="72" t="s">
        <v>354</v>
      </c>
      <c r="P2" s="75" t="s">
        <v>192</v>
      </c>
      <c r="Q2" s="75" t="s">
        <v>193</v>
      </c>
      <c r="R2" s="72" t="s">
        <v>194</v>
      </c>
    </row>
    <row r="3" spans="1:18" ht="38.25">
      <c r="A3" s="76" t="s">
        <v>0</v>
      </c>
      <c r="B3" s="76" t="s">
        <v>195</v>
      </c>
      <c r="C3" s="142" t="s">
        <v>196</v>
      </c>
      <c r="D3" s="76" t="s">
        <v>197</v>
      </c>
      <c r="E3" s="76" t="s">
        <v>198</v>
      </c>
      <c r="F3" s="76">
        <v>2402</v>
      </c>
      <c r="G3" s="76" t="s">
        <v>199</v>
      </c>
      <c r="H3" s="76">
        <v>2</v>
      </c>
      <c r="I3" s="76">
        <v>2003</v>
      </c>
      <c r="J3" s="77" t="s">
        <v>200</v>
      </c>
      <c r="K3" s="78" t="s">
        <v>199</v>
      </c>
      <c r="L3" s="76" t="s">
        <v>350</v>
      </c>
      <c r="M3" s="78" t="s">
        <v>199</v>
      </c>
      <c r="N3" s="78" t="s">
        <v>199</v>
      </c>
      <c r="O3" s="142" t="s">
        <v>350</v>
      </c>
      <c r="P3" s="79" t="s">
        <v>201</v>
      </c>
      <c r="Q3" s="79" t="s">
        <v>202</v>
      </c>
      <c r="R3" s="79" t="s">
        <v>202</v>
      </c>
    </row>
    <row r="4" spans="1:18" ht="38.25">
      <c r="A4" s="212" t="s">
        <v>7</v>
      </c>
      <c r="B4" s="76" t="s">
        <v>203</v>
      </c>
      <c r="C4" s="142" t="s">
        <v>204</v>
      </c>
      <c r="D4" s="76">
        <v>203</v>
      </c>
      <c r="E4" s="76" t="s">
        <v>198</v>
      </c>
      <c r="F4" s="76">
        <v>12000</v>
      </c>
      <c r="G4" s="77" t="s">
        <v>199</v>
      </c>
      <c r="H4" s="76">
        <v>2</v>
      </c>
      <c r="I4" s="76">
        <v>1993</v>
      </c>
      <c r="J4" s="77" t="s">
        <v>205</v>
      </c>
      <c r="K4" s="78" t="s">
        <v>199</v>
      </c>
      <c r="L4" s="76" t="s">
        <v>350</v>
      </c>
      <c r="M4" s="78" t="s">
        <v>199</v>
      </c>
      <c r="N4" s="78" t="s">
        <v>199</v>
      </c>
      <c r="O4" s="142" t="s">
        <v>350</v>
      </c>
      <c r="P4" s="79" t="s">
        <v>201</v>
      </c>
      <c r="Q4" s="79" t="s">
        <v>202</v>
      </c>
      <c r="R4" s="79" t="s">
        <v>202</v>
      </c>
    </row>
    <row r="5" spans="1:18" ht="38.25">
      <c r="A5" s="212" t="s">
        <v>9</v>
      </c>
      <c r="B5" s="76" t="s">
        <v>206</v>
      </c>
      <c r="C5" s="142" t="s">
        <v>207</v>
      </c>
      <c r="D5" s="76">
        <v>255</v>
      </c>
      <c r="E5" s="76" t="s">
        <v>198</v>
      </c>
      <c r="F5" s="76">
        <v>2400</v>
      </c>
      <c r="G5" s="76" t="s">
        <v>199</v>
      </c>
      <c r="H5" s="76">
        <v>2</v>
      </c>
      <c r="I5" s="76">
        <v>1998</v>
      </c>
      <c r="J5" s="77" t="s">
        <v>208</v>
      </c>
      <c r="K5" s="78" t="s">
        <v>199</v>
      </c>
      <c r="L5" s="76" t="s">
        <v>350</v>
      </c>
      <c r="M5" s="78" t="s">
        <v>199</v>
      </c>
      <c r="N5" s="78" t="s">
        <v>199</v>
      </c>
      <c r="O5" s="142" t="s">
        <v>350</v>
      </c>
      <c r="P5" s="79" t="s">
        <v>201</v>
      </c>
      <c r="Q5" s="79" t="s">
        <v>202</v>
      </c>
      <c r="R5" s="79" t="s">
        <v>202</v>
      </c>
    </row>
    <row r="6" spans="1:18" ht="38.25">
      <c r="A6" s="212" t="s">
        <v>10</v>
      </c>
      <c r="B6" s="76" t="s">
        <v>209</v>
      </c>
      <c r="C6" s="142" t="s">
        <v>210</v>
      </c>
      <c r="D6" s="76" t="s">
        <v>211</v>
      </c>
      <c r="E6" s="76" t="s">
        <v>212</v>
      </c>
      <c r="F6" s="76" t="s">
        <v>199</v>
      </c>
      <c r="G6" s="76">
        <v>640</v>
      </c>
      <c r="H6" s="76" t="s">
        <v>199</v>
      </c>
      <c r="I6" s="76">
        <v>2013</v>
      </c>
      <c r="J6" s="77" t="s">
        <v>213</v>
      </c>
      <c r="K6" s="78" t="s">
        <v>199</v>
      </c>
      <c r="L6" s="76" t="s">
        <v>350</v>
      </c>
      <c r="M6" s="78" t="s">
        <v>199</v>
      </c>
      <c r="N6" s="78" t="s">
        <v>199</v>
      </c>
      <c r="O6" s="76" t="s">
        <v>199</v>
      </c>
      <c r="P6" s="79" t="s">
        <v>201</v>
      </c>
      <c r="Q6" s="79" t="s">
        <v>214</v>
      </c>
      <c r="R6" s="79" t="s">
        <v>199</v>
      </c>
    </row>
    <row r="7" spans="1:18" ht="38.25">
      <c r="A7" s="212" t="s">
        <v>12</v>
      </c>
      <c r="B7" s="76" t="s">
        <v>215</v>
      </c>
      <c r="C7" s="142" t="s">
        <v>216</v>
      </c>
      <c r="D7" s="76" t="s">
        <v>217</v>
      </c>
      <c r="E7" s="76" t="s">
        <v>198</v>
      </c>
      <c r="F7" s="76">
        <v>2198</v>
      </c>
      <c r="G7" s="76" t="s">
        <v>199</v>
      </c>
      <c r="H7" s="76">
        <v>2</v>
      </c>
      <c r="I7" s="76">
        <v>2013</v>
      </c>
      <c r="J7" s="77" t="s">
        <v>218</v>
      </c>
      <c r="K7" s="78" t="s">
        <v>199</v>
      </c>
      <c r="L7" s="76" t="s">
        <v>350</v>
      </c>
      <c r="M7" s="78" t="s">
        <v>199</v>
      </c>
      <c r="N7" s="78" t="s">
        <v>199</v>
      </c>
      <c r="O7" s="142" t="s">
        <v>350</v>
      </c>
      <c r="P7" s="79" t="s">
        <v>201</v>
      </c>
      <c r="Q7" s="79" t="s">
        <v>202</v>
      </c>
      <c r="R7" s="79" t="s">
        <v>202</v>
      </c>
    </row>
    <row r="8" spans="1:18" ht="38.25">
      <c r="A8" s="212" t="s">
        <v>14</v>
      </c>
      <c r="B8" s="76" t="s">
        <v>219</v>
      </c>
      <c r="C8" s="142" t="s">
        <v>220</v>
      </c>
      <c r="D8" s="76" t="s">
        <v>221</v>
      </c>
      <c r="E8" s="76" t="s">
        <v>222</v>
      </c>
      <c r="F8" s="76">
        <v>2434</v>
      </c>
      <c r="G8" s="76" t="s">
        <v>199</v>
      </c>
      <c r="H8" s="76">
        <v>2</v>
      </c>
      <c r="I8" s="76">
        <v>2013</v>
      </c>
      <c r="J8" s="77" t="s">
        <v>223</v>
      </c>
      <c r="K8" s="78">
        <v>63000</v>
      </c>
      <c r="L8" s="76" t="s">
        <v>350</v>
      </c>
      <c r="M8" s="76" t="s">
        <v>350</v>
      </c>
      <c r="N8" s="100" t="s">
        <v>199</v>
      </c>
      <c r="O8" s="142" t="s">
        <v>350</v>
      </c>
      <c r="P8" s="79" t="s">
        <v>201</v>
      </c>
      <c r="Q8" s="79" t="s">
        <v>201</v>
      </c>
      <c r="R8" s="79" t="s">
        <v>199</v>
      </c>
    </row>
    <row r="9" spans="1:18" ht="38.25">
      <c r="A9" s="212" t="s">
        <v>16</v>
      </c>
      <c r="B9" s="76" t="s">
        <v>224</v>
      </c>
      <c r="C9" s="142" t="s">
        <v>225</v>
      </c>
      <c r="D9" s="76" t="s">
        <v>226</v>
      </c>
      <c r="E9" s="76" t="s">
        <v>198</v>
      </c>
      <c r="F9" s="76">
        <v>6871</v>
      </c>
      <c r="G9" s="76" t="s">
        <v>199</v>
      </c>
      <c r="H9" s="76">
        <v>2</v>
      </c>
      <c r="I9" s="76">
        <v>2010</v>
      </c>
      <c r="J9" s="77" t="s">
        <v>227</v>
      </c>
      <c r="K9" s="78" t="s">
        <v>199</v>
      </c>
      <c r="L9" s="76" t="s">
        <v>350</v>
      </c>
      <c r="M9" s="78" t="s">
        <v>199</v>
      </c>
      <c r="N9" s="78" t="s">
        <v>199</v>
      </c>
      <c r="O9" s="142" t="s">
        <v>350</v>
      </c>
      <c r="P9" s="79" t="s">
        <v>201</v>
      </c>
      <c r="Q9" s="79" t="s">
        <v>202</v>
      </c>
      <c r="R9" s="79" t="s">
        <v>202</v>
      </c>
    </row>
    <row r="10" spans="1:18" ht="38.25">
      <c r="A10" s="212" t="s">
        <v>17</v>
      </c>
      <c r="B10" s="76" t="s">
        <v>228</v>
      </c>
      <c r="C10" s="142" t="s">
        <v>229</v>
      </c>
      <c r="D10" s="76" t="s">
        <v>230</v>
      </c>
      <c r="E10" s="76" t="s">
        <v>231</v>
      </c>
      <c r="F10" s="76">
        <v>1560</v>
      </c>
      <c r="G10" s="76" t="s">
        <v>199</v>
      </c>
      <c r="H10" s="76">
        <v>5</v>
      </c>
      <c r="I10" s="76">
        <v>2009</v>
      </c>
      <c r="J10" s="77" t="s">
        <v>232</v>
      </c>
      <c r="K10" s="78">
        <v>19000</v>
      </c>
      <c r="L10" s="76" t="s">
        <v>350</v>
      </c>
      <c r="M10" s="142" t="s">
        <v>350</v>
      </c>
      <c r="N10" s="100" t="s">
        <v>199</v>
      </c>
      <c r="O10" s="156" t="s">
        <v>350</v>
      </c>
      <c r="P10" s="79" t="s">
        <v>201</v>
      </c>
      <c r="Q10" s="79" t="s">
        <v>201</v>
      </c>
      <c r="R10" s="79" t="s">
        <v>201</v>
      </c>
    </row>
    <row r="11" spans="1:18" ht="38.25">
      <c r="A11" s="212" t="s">
        <v>18</v>
      </c>
      <c r="B11" s="76" t="s">
        <v>233</v>
      </c>
      <c r="C11" s="142" t="s">
        <v>234</v>
      </c>
      <c r="D11" s="76">
        <v>1019</v>
      </c>
      <c r="E11" s="76" t="s">
        <v>198</v>
      </c>
      <c r="F11" s="76">
        <v>1983</v>
      </c>
      <c r="G11" s="76" t="s">
        <v>235</v>
      </c>
      <c r="H11" s="76">
        <v>2</v>
      </c>
      <c r="I11" s="76">
        <v>1983</v>
      </c>
      <c r="J11" s="77" t="s">
        <v>236</v>
      </c>
      <c r="K11" s="78" t="s">
        <v>199</v>
      </c>
      <c r="L11" s="142" t="s">
        <v>350</v>
      </c>
      <c r="M11" s="78" t="s">
        <v>199</v>
      </c>
      <c r="N11" s="78" t="s">
        <v>199</v>
      </c>
      <c r="O11" s="142" t="s">
        <v>350</v>
      </c>
      <c r="P11" s="79" t="s">
        <v>201</v>
      </c>
      <c r="Q11" s="79" t="s">
        <v>202</v>
      </c>
      <c r="R11" s="79" t="s">
        <v>202</v>
      </c>
    </row>
    <row r="12" spans="1:18" ht="38.25">
      <c r="A12" s="212" t="s">
        <v>20</v>
      </c>
      <c r="B12" s="76" t="s">
        <v>237</v>
      </c>
      <c r="C12" s="142" t="s">
        <v>238</v>
      </c>
      <c r="D12" s="76" t="s">
        <v>239</v>
      </c>
      <c r="E12" s="76" t="s">
        <v>198</v>
      </c>
      <c r="F12" s="76">
        <v>2463</v>
      </c>
      <c r="G12" s="76" t="s">
        <v>199</v>
      </c>
      <c r="H12" s="76">
        <v>2</v>
      </c>
      <c r="I12" s="76">
        <v>2003</v>
      </c>
      <c r="J12" s="77" t="s">
        <v>240</v>
      </c>
      <c r="K12" s="78" t="s">
        <v>199</v>
      </c>
      <c r="L12" s="142" t="s">
        <v>350</v>
      </c>
      <c r="M12" s="78" t="s">
        <v>199</v>
      </c>
      <c r="N12" s="78" t="s">
        <v>199</v>
      </c>
      <c r="O12" s="142" t="s">
        <v>350</v>
      </c>
      <c r="P12" s="79" t="s">
        <v>201</v>
      </c>
      <c r="Q12" s="79" t="s">
        <v>202</v>
      </c>
      <c r="R12" s="79" t="s">
        <v>202</v>
      </c>
    </row>
    <row r="13" spans="1:18" ht="51">
      <c r="A13" s="212" t="s">
        <v>22</v>
      </c>
      <c r="B13" s="76" t="s">
        <v>241</v>
      </c>
      <c r="C13" s="142" t="s">
        <v>242</v>
      </c>
      <c r="D13" s="76" t="s">
        <v>199</v>
      </c>
      <c r="E13" s="76" t="s">
        <v>198</v>
      </c>
      <c r="F13" s="76">
        <v>5675</v>
      </c>
      <c r="G13" s="76" t="s">
        <v>199</v>
      </c>
      <c r="H13" s="76">
        <v>6</v>
      </c>
      <c r="I13" s="76">
        <v>1975</v>
      </c>
      <c r="J13" s="77" t="s">
        <v>243</v>
      </c>
      <c r="K13" s="78" t="s">
        <v>199</v>
      </c>
      <c r="L13" s="142" t="s">
        <v>350</v>
      </c>
      <c r="M13" s="78" t="s">
        <v>199</v>
      </c>
      <c r="N13" s="78" t="s">
        <v>199</v>
      </c>
      <c r="O13" s="142" t="s">
        <v>350</v>
      </c>
      <c r="P13" s="79" t="s">
        <v>201</v>
      </c>
      <c r="Q13" s="79" t="s">
        <v>244</v>
      </c>
      <c r="R13" s="79" t="s">
        <v>245</v>
      </c>
    </row>
    <row r="14" spans="1:18" ht="38.25">
      <c r="A14" s="212" t="s">
        <v>24</v>
      </c>
      <c r="B14" s="76" t="s">
        <v>246</v>
      </c>
      <c r="C14" s="142" t="s">
        <v>242</v>
      </c>
      <c r="D14" s="76" t="s">
        <v>199</v>
      </c>
      <c r="E14" s="76" t="s">
        <v>198</v>
      </c>
      <c r="F14" s="76">
        <v>5675</v>
      </c>
      <c r="G14" s="76" t="s">
        <v>199</v>
      </c>
      <c r="H14" s="76">
        <v>6</v>
      </c>
      <c r="I14" s="76">
        <v>1981</v>
      </c>
      <c r="J14" s="77" t="s">
        <v>247</v>
      </c>
      <c r="K14" s="78" t="s">
        <v>199</v>
      </c>
      <c r="L14" s="142" t="s">
        <v>350</v>
      </c>
      <c r="M14" s="78" t="s">
        <v>199</v>
      </c>
      <c r="N14" s="78" t="s">
        <v>199</v>
      </c>
      <c r="O14" s="142" t="s">
        <v>350</v>
      </c>
      <c r="P14" s="79" t="s">
        <v>201</v>
      </c>
      <c r="Q14" s="79" t="s">
        <v>248</v>
      </c>
      <c r="R14" s="79" t="s">
        <v>249</v>
      </c>
    </row>
    <row r="15" spans="1:18" ht="38.25">
      <c r="A15" s="212" t="s">
        <v>26</v>
      </c>
      <c r="B15" s="80" t="s">
        <v>250</v>
      </c>
      <c r="C15" s="80" t="s">
        <v>251</v>
      </c>
      <c r="D15" s="79" t="s">
        <v>252</v>
      </c>
      <c r="E15" s="80" t="s">
        <v>253</v>
      </c>
      <c r="F15" s="80">
        <v>2198</v>
      </c>
      <c r="G15" s="80" t="s">
        <v>199</v>
      </c>
      <c r="H15" s="80">
        <v>17</v>
      </c>
      <c r="I15" s="80">
        <v>2016</v>
      </c>
      <c r="J15" s="80" t="s">
        <v>254</v>
      </c>
      <c r="K15" s="81">
        <v>136000</v>
      </c>
      <c r="L15" s="142" t="s">
        <v>350</v>
      </c>
      <c r="M15" s="76" t="s">
        <v>317</v>
      </c>
      <c r="N15" s="100" t="s">
        <v>199</v>
      </c>
      <c r="O15" s="154" t="s">
        <v>359</v>
      </c>
      <c r="P15" s="82" t="s">
        <v>201</v>
      </c>
      <c r="Q15" s="82" t="s">
        <v>201</v>
      </c>
      <c r="R15" s="82" t="s">
        <v>201</v>
      </c>
    </row>
    <row r="16" spans="1:18" ht="38.25">
      <c r="A16" s="212" t="s">
        <v>28</v>
      </c>
      <c r="B16" s="80" t="s">
        <v>255</v>
      </c>
      <c r="C16" s="80" t="s">
        <v>256</v>
      </c>
      <c r="D16" s="79" t="s">
        <v>257</v>
      </c>
      <c r="E16" s="80" t="s">
        <v>231</v>
      </c>
      <c r="F16" s="80">
        <v>1591</v>
      </c>
      <c r="G16" s="80">
        <v>732</v>
      </c>
      <c r="H16" s="80">
        <v>7</v>
      </c>
      <c r="I16" s="80">
        <v>2016</v>
      </c>
      <c r="J16" s="80" t="s">
        <v>258</v>
      </c>
      <c r="K16" s="123">
        <v>60000</v>
      </c>
      <c r="L16" s="142" t="s">
        <v>350</v>
      </c>
      <c r="M16" s="142" t="s">
        <v>350</v>
      </c>
      <c r="N16" s="142" t="s">
        <v>350</v>
      </c>
      <c r="O16" s="142" t="s">
        <v>350</v>
      </c>
      <c r="P16" s="82" t="s">
        <v>201</v>
      </c>
      <c r="Q16" s="82" t="s">
        <v>201</v>
      </c>
      <c r="R16" s="82" t="s">
        <v>201</v>
      </c>
    </row>
    <row r="17" spans="1:18" ht="38.25">
      <c r="A17" s="212" t="s">
        <v>30</v>
      </c>
      <c r="B17" s="128" t="s">
        <v>259</v>
      </c>
      <c r="C17" s="128" t="s">
        <v>260</v>
      </c>
      <c r="D17" s="157" t="s">
        <v>261</v>
      </c>
      <c r="E17" s="128" t="s">
        <v>262</v>
      </c>
      <c r="F17" s="128" t="s">
        <v>199</v>
      </c>
      <c r="G17" s="128">
        <v>300</v>
      </c>
      <c r="H17" s="128" t="s">
        <v>199</v>
      </c>
      <c r="I17" s="128">
        <v>2017</v>
      </c>
      <c r="J17" s="128" t="s">
        <v>263</v>
      </c>
      <c r="K17" s="158" t="s">
        <v>199</v>
      </c>
      <c r="L17" s="126" t="s">
        <v>355</v>
      </c>
      <c r="M17" s="126" t="s">
        <v>199</v>
      </c>
      <c r="N17" s="126" t="s">
        <v>199</v>
      </c>
      <c r="O17" s="126" t="s">
        <v>199</v>
      </c>
      <c r="P17" s="127" t="s">
        <v>328</v>
      </c>
      <c r="Q17" s="127" t="s">
        <v>201</v>
      </c>
      <c r="R17" s="127" t="s">
        <v>201</v>
      </c>
    </row>
    <row r="18" spans="1:18" s="161" customFormat="1" ht="38.25">
      <c r="A18" s="212" t="s">
        <v>32</v>
      </c>
      <c r="B18" s="155" t="s">
        <v>318</v>
      </c>
      <c r="C18" s="155" t="s">
        <v>319</v>
      </c>
      <c r="D18" s="162" t="s">
        <v>320</v>
      </c>
      <c r="E18" s="155" t="s">
        <v>321</v>
      </c>
      <c r="F18" s="155">
        <v>1997</v>
      </c>
      <c r="G18" s="155"/>
      <c r="H18" s="155">
        <v>7</v>
      </c>
      <c r="I18" s="155">
        <v>2017</v>
      </c>
      <c r="J18" s="155" t="s">
        <v>322</v>
      </c>
      <c r="K18" s="164">
        <v>92000</v>
      </c>
      <c r="L18" s="165" t="s">
        <v>356</v>
      </c>
      <c r="M18" s="165" t="s">
        <v>356</v>
      </c>
      <c r="N18" s="155" t="s">
        <v>199</v>
      </c>
      <c r="O18" s="165" t="s">
        <v>356</v>
      </c>
      <c r="P18" s="82" t="s">
        <v>329</v>
      </c>
      <c r="Q18" s="82" t="s">
        <v>328</v>
      </c>
      <c r="R18" s="82" t="s">
        <v>328</v>
      </c>
    </row>
    <row r="19" spans="1:18" ht="38.25">
      <c r="A19" s="212" t="s">
        <v>34</v>
      </c>
      <c r="B19" s="159" t="s">
        <v>323</v>
      </c>
      <c r="C19" s="159" t="s">
        <v>324</v>
      </c>
      <c r="D19" s="163" t="s">
        <v>325</v>
      </c>
      <c r="E19" s="163" t="s">
        <v>326</v>
      </c>
      <c r="F19" s="159"/>
      <c r="G19" s="159"/>
      <c r="H19" s="159" t="s">
        <v>199</v>
      </c>
      <c r="I19" s="159">
        <v>2008</v>
      </c>
      <c r="J19" s="163" t="s">
        <v>327</v>
      </c>
      <c r="K19" s="159"/>
      <c r="L19" s="163" t="s">
        <v>357</v>
      </c>
      <c r="M19" s="159" t="s">
        <v>199</v>
      </c>
      <c r="N19" s="159" t="s">
        <v>199</v>
      </c>
      <c r="O19" s="159" t="s">
        <v>199</v>
      </c>
      <c r="P19" s="160" t="s">
        <v>330</v>
      </c>
      <c r="Q19" s="160" t="s">
        <v>329</v>
      </c>
      <c r="R19" s="160" t="s">
        <v>329</v>
      </c>
    </row>
    <row r="20" spans="1:18" ht="38.25">
      <c r="A20" s="212" t="s">
        <v>35</v>
      </c>
      <c r="B20" s="155" t="s">
        <v>331</v>
      </c>
      <c r="C20" s="162" t="s">
        <v>332</v>
      </c>
      <c r="D20" s="162" t="s">
        <v>333</v>
      </c>
      <c r="E20" s="155" t="s">
        <v>222</v>
      </c>
      <c r="F20" s="155">
        <v>1123</v>
      </c>
      <c r="G20" s="155"/>
      <c r="H20" s="155">
        <v>1</v>
      </c>
      <c r="I20" s="155">
        <v>2018</v>
      </c>
      <c r="J20" s="155" t="s">
        <v>334</v>
      </c>
      <c r="K20" s="155"/>
      <c r="L20" s="162" t="s">
        <v>358</v>
      </c>
      <c r="M20" s="155" t="s">
        <v>199</v>
      </c>
      <c r="N20" s="155" t="s">
        <v>199</v>
      </c>
      <c r="O20" s="162" t="s">
        <v>358</v>
      </c>
      <c r="P20" s="129" t="s">
        <v>335</v>
      </c>
      <c r="Q20" s="129" t="s">
        <v>330</v>
      </c>
      <c r="R20" s="129" t="s">
        <v>330</v>
      </c>
    </row>
    <row r="21" spans="1:18">
      <c r="D21" s="103" t="s">
        <v>316</v>
      </c>
    </row>
    <row r="24" spans="1:18">
      <c r="C24" s="124"/>
    </row>
  </sheetData>
  <mergeCells count="1">
    <mergeCell ref="A1:R1"/>
  </mergeCells>
  <phoneticPr fontId="1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6"/>
  <sheetViews>
    <sheetView topLeftCell="A28" workbookViewId="0">
      <selection activeCell="A56" sqref="A56"/>
    </sheetView>
  </sheetViews>
  <sheetFormatPr defaultRowHeight="15"/>
  <cols>
    <col min="1" max="1" width="98" style="6" customWidth="1"/>
    <col min="2" max="16384" width="9.140625" style="6"/>
  </cols>
  <sheetData>
    <row r="1" spans="1:1">
      <c r="A1" s="97" t="s">
        <v>310</v>
      </c>
    </row>
    <row r="2" spans="1:1">
      <c r="A2" s="98" t="s">
        <v>113</v>
      </c>
    </row>
    <row r="3" spans="1:1" s="7" customFormat="1">
      <c r="A3" s="25" t="s">
        <v>143</v>
      </c>
    </row>
    <row r="4" spans="1:1" s="7" customFormat="1">
      <c r="A4" s="25" t="s">
        <v>144</v>
      </c>
    </row>
    <row r="5" spans="1:1" s="7" customFormat="1">
      <c r="A5" s="25" t="s">
        <v>145</v>
      </c>
    </row>
    <row r="6" spans="1:1" s="7" customFormat="1">
      <c r="A6" s="25" t="s">
        <v>146</v>
      </c>
    </row>
    <row r="7" spans="1:1" s="7" customFormat="1">
      <c r="A7" s="25" t="s">
        <v>147</v>
      </c>
    </row>
    <row r="8" spans="1:1" s="7" customFormat="1">
      <c r="A8" s="25" t="s">
        <v>148</v>
      </c>
    </row>
    <row r="9" spans="1:1" s="7" customFormat="1">
      <c r="A9" s="24" t="s">
        <v>117</v>
      </c>
    </row>
    <row r="10" spans="1:1" s="7" customFormat="1">
      <c r="A10" s="25" t="s">
        <v>142</v>
      </c>
    </row>
    <row r="11" spans="1:1" s="7" customFormat="1">
      <c r="A11" s="25" t="s">
        <v>149</v>
      </c>
    </row>
    <row r="12" spans="1:1" s="7" customFormat="1">
      <c r="A12" s="25" t="s">
        <v>163</v>
      </c>
    </row>
    <row r="13" spans="1:1" s="7" customFormat="1">
      <c r="A13" s="25" t="s">
        <v>171</v>
      </c>
    </row>
    <row r="14" spans="1:1" s="7" customFormat="1">
      <c r="A14" s="24" t="s">
        <v>119</v>
      </c>
    </row>
    <row r="15" spans="1:1" s="7" customFormat="1">
      <c r="A15" s="64" t="s">
        <v>297</v>
      </c>
    </row>
    <row r="16" spans="1:1" s="7" customFormat="1">
      <c r="A16" s="25" t="s">
        <v>296</v>
      </c>
    </row>
    <row r="17" spans="1:1" s="7" customFormat="1" ht="28.5">
      <c r="A17" s="65" t="s">
        <v>298</v>
      </c>
    </row>
    <row r="18" spans="1:1">
      <c r="A18" s="25" t="s">
        <v>299</v>
      </c>
    </row>
    <row r="19" spans="1:1" s="7" customFormat="1">
      <c r="A19" s="25" t="s">
        <v>142</v>
      </c>
    </row>
    <row r="20" spans="1:1" s="7" customFormat="1">
      <c r="A20" s="25" t="s">
        <v>143</v>
      </c>
    </row>
    <row r="21" spans="1:1" s="7" customFormat="1">
      <c r="A21" s="25" t="s">
        <v>300</v>
      </c>
    </row>
    <row r="22" spans="1:1" s="7" customFormat="1">
      <c r="A22" s="24" t="s">
        <v>120</v>
      </c>
    </row>
    <row r="23" spans="1:1" s="7" customFormat="1">
      <c r="A23" s="24" t="s">
        <v>164</v>
      </c>
    </row>
    <row r="24" spans="1:1" s="7" customFormat="1">
      <c r="A24" s="25" t="s">
        <v>151</v>
      </c>
    </row>
    <row r="25" spans="1:1" s="7" customFormat="1">
      <c r="A25" s="25" t="s">
        <v>163</v>
      </c>
    </row>
    <row r="26" spans="1:1" s="7" customFormat="1">
      <c r="A26" s="25" t="s">
        <v>166</v>
      </c>
    </row>
    <row r="27" spans="1:1" s="7" customFormat="1">
      <c r="A27" s="25" t="s">
        <v>165</v>
      </c>
    </row>
    <row r="28" spans="1:1" s="7" customFormat="1">
      <c r="A28" s="24" t="s">
        <v>121</v>
      </c>
    </row>
    <row r="29" spans="1:1" s="7" customFormat="1">
      <c r="A29" s="25" t="s">
        <v>142</v>
      </c>
    </row>
    <row r="30" spans="1:1" s="7" customFormat="1">
      <c r="A30" s="25" t="s">
        <v>267</v>
      </c>
    </row>
    <row r="31" spans="1:1" s="7" customFormat="1">
      <c r="A31" s="25" t="s">
        <v>268</v>
      </c>
    </row>
    <row r="32" spans="1:1" s="7" customFormat="1">
      <c r="A32" s="24" t="s">
        <v>153</v>
      </c>
    </row>
    <row r="33" spans="1:1" s="7" customFormat="1">
      <c r="A33" s="25" t="s">
        <v>142</v>
      </c>
    </row>
    <row r="34" spans="1:1" s="7" customFormat="1">
      <c r="A34" s="25" t="s">
        <v>284</v>
      </c>
    </row>
    <row r="35" spans="1:1" s="7" customFormat="1">
      <c r="A35" s="25" t="s">
        <v>285</v>
      </c>
    </row>
    <row r="36" spans="1:1" s="7" customFormat="1">
      <c r="A36" s="24" t="s">
        <v>123</v>
      </c>
    </row>
    <row r="37" spans="1:1" s="7" customFormat="1">
      <c r="A37" s="25" t="s">
        <v>142</v>
      </c>
    </row>
    <row r="38" spans="1:1" s="7" customFormat="1">
      <c r="A38" s="25" t="s">
        <v>301</v>
      </c>
    </row>
    <row r="39" spans="1:1" s="7" customFormat="1">
      <c r="A39" s="25" t="s">
        <v>302</v>
      </c>
    </row>
    <row r="40" spans="1:1" s="7" customFormat="1">
      <c r="A40" s="24" t="s">
        <v>154</v>
      </c>
    </row>
    <row r="41" spans="1:1" s="7" customFormat="1">
      <c r="A41" s="25" t="s">
        <v>142</v>
      </c>
    </row>
    <row r="42" spans="1:1" s="7" customFormat="1">
      <c r="A42" s="25" t="s">
        <v>143</v>
      </c>
    </row>
    <row r="43" spans="1:1" s="7" customFormat="1">
      <c r="A43" s="25" t="s">
        <v>155</v>
      </c>
    </row>
    <row r="44" spans="1:1" s="7" customFormat="1">
      <c r="A44" s="25" t="s">
        <v>156</v>
      </c>
    </row>
    <row r="45" spans="1:1" s="7" customFormat="1">
      <c r="A45" s="25" t="s">
        <v>152</v>
      </c>
    </row>
    <row r="46" spans="1:1" s="7" customFormat="1">
      <c r="A46" s="24" t="s">
        <v>126</v>
      </c>
    </row>
    <row r="47" spans="1:1" s="7" customFormat="1">
      <c r="A47" s="25" t="s">
        <v>142</v>
      </c>
    </row>
    <row r="48" spans="1:1" s="7" customFormat="1">
      <c r="A48" s="25" t="s">
        <v>274</v>
      </c>
    </row>
    <row r="49" spans="1:1" s="7" customFormat="1">
      <c r="A49" s="25" t="s">
        <v>152</v>
      </c>
    </row>
    <row r="50" spans="1:1" s="7" customFormat="1">
      <c r="A50" s="25" t="s">
        <v>157</v>
      </c>
    </row>
    <row r="51" spans="1:1" s="7" customFormat="1">
      <c r="A51" s="24" t="s">
        <v>362</v>
      </c>
    </row>
    <row r="52" spans="1:1" s="26" customFormat="1">
      <c r="A52" s="25" t="s">
        <v>142</v>
      </c>
    </row>
    <row r="53" spans="1:1" s="26" customFormat="1">
      <c r="A53" s="27" t="s">
        <v>150</v>
      </c>
    </row>
    <row r="54" spans="1:1" s="26" customFormat="1">
      <c r="A54" s="27" t="s">
        <v>177</v>
      </c>
    </row>
    <row r="55" spans="1:1" s="26" customFormat="1">
      <c r="A55" s="27" t="s">
        <v>179</v>
      </c>
    </row>
    <row r="56" spans="1:1">
      <c r="A56" s="28" t="s">
        <v>178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activeCell="H20" sqref="H20"/>
    </sheetView>
  </sheetViews>
  <sheetFormatPr defaultRowHeight="15"/>
  <cols>
    <col min="1" max="1" width="4.28515625" customWidth="1"/>
    <col min="2" max="2" width="39.42578125" bestFit="1" customWidth="1"/>
    <col min="3" max="3" width="6" bestFit="1" customWidth="1"/>
    <col min="4" max="4" width="14.85546875" bestFit="1" customWidth="1"/>
    <col min="5" max="5" width="6" bestFit="1" customWidth="1"/>
    <col min="6" max="6" width="14.85546875" bestFit="1" customWidth="1"/>
    <col min="7" max="7" width="6" bestFit="1" customWidth="1"/>
    <col min="8" max="8" width="14.85546875" bestFit="1" customWidth="1"/>
  </cols>
  <sheetData>
    <row r="1" spans="1:8" s="231" customFormat="1">
      <c r="A1" s="231" t="s">
        <v>373</v>
      </c>
    </row>
    <row r="2" spans="1:8" s="231" customFormat="1">
      <c r="A2" s="231" t="s">
        <v>374</v>
      </c>
    </row>
    <row r="4" spans="1:8">
      <c r="A4" s="263" t="s">
        <v>2</v>
      </c>
      <c r="B4" s="263" t="s">
        <v>375</v>
      </c>
      <c r="C4" s="265">
        <v>2017</v>
      </c>
      <c r="D4" s="266"/>
      <c r="E4" s="265">
        <v>2018</v>
      </c>
      <c r="F4" s="266"/>
      <c r="G4" s="265">
        <v>2019</v>
      </c>
      <c r="H4" s="266"/>
    </row>
    <row r="5" spans="1:8" ht="33.75" customHeight="1">
      <c r="A5" s="264"/>
      <c r="B5" s="264"/>
      <c r="C5" s="232" t="s">
        <v>376</v>
      </c>
      <c r="D5" s="232" t="s">
        <v>377</v>
      </c>
      <c r="E5" s="232" t="s">
        <v>376</v>
      </c>
      <c r="F5" s="232" t="s">
        <v>377</v>
      </c>
      <c r="G5" s="232" t="s">
        <v>376</v>
      </c>
      <c r="H5" s="232" t="s">
        <v>377</v>
      </c>
    </row>
    <row r="6" spans="1:8">
      <c r="A6" s="227" t="s">
        <v>389</v>
      </c>
      <c r="B6" s="227" t="s">
        <v>378</v>
      </c>
      <c r="C6" s="227">
        <v>1</v>
      </c>
      <c r="D6" s="228">
        <v>5742.65</v>
      </c>
      <c r="E6" s="227">
        <v>2</v>
      </c>
      <c r="F6" s="228">
        <v>6554.68</v>
      </c>
      <c r="G6" s="227">
        <v>1</v>
      </c>
      <c r="H6" s="228">
        <v>1198.1600000000001</v>
      </c>
    </row>
    <row r="7" spans="1:8">
      <c r="A7" s="227" t="s">
        <v>390</v>
      </c>
      <c r="B7" s="227" t="s">
        <v>379</v>
      </c>
      <c r="C7" s="227" t="s">
        <v>199</v>
      </c>
      <c r="D7" s="227" t="s">
        <v>199</v>
      </c>
      <c r="E7" s="227">
        <v>1</v>
      </c>
      <c r="F7" s="227">
        <v>480</v>
      </c>
      <c r="G7" s="227" t="s">
        <v>199</v>
      </c>
      <c r="H7" s="227" t="s">
        <v>199</v>
      </c>
    </row>
    <row r="8" spans="1:8">
      <c r="A8" s="227" t="s">
        <v>391</v>
      </c>
      <c r="B8" s="227" t="s">
        <v>380</v>
      </c>
      <c r="C8" s="227" t="s">
        <v>199</v>
      </c>
      <c r="D8" s="227" t="s">
        <v>199</v>
      </c>
      <c r="E8" s="227" t="s">
        <v>199</v>
      </c>
      <c r="F8" s="227" t="s">
        <v>199</v>
      </c>
      <c r="G8" s="227" t="s">
        <v>199</v>
      </c>
      <c r="H8" s="227" t="s">
        <v>199</v>
      </c>
    </row>
    <row r="9" spans="1:8">
      <c r="A9" s="227" t="s">
        <v>392</v>
      </c>
      <c r="B9" s="227" t="s">
        <v>381</v>
      </c>
      <c r="C9" s="227" t="s">
        <v>199</v>
      </c>
      <c r="D9" s="227" t="s">
        <v>199</v>
      </c>
      <c r="E9" s="227">
        <v>1</v>
      </c>
      <c r="F9" s="228">
        <v>13403.8</v>
      </c>
      <c r="G9" s="227" t="s">
        <v>199</v>
      </c>
      <c r="H9" s="227" t="s">
        <v>199</v>
      </c>
    </row>
    <row r="10" spans="1:8">
      <c r="A10" s="227" t="s">
        <v>393</v>
      </c>
      <c r="B10" s="227" t="s">
        <v>382</v>
      </c>
      <c r="C10" s="227" t="s">
        <v>199</v>
      </c>
      <c r="D10" s="227" t="s">
        <v>199</v>
      </c>
      <c r="E10" s="227" t="s">
        <v>199</v>
      </c>
      <c r="F10" s="227" t="s">
        <v>199</v>
      </c>
      <c r="G10" s="227" t="s">
        <v>199</v>
      </c>
      <c r="H10" s="227" t="s">
        <v>199</v>
      </c>
    </row>
    <row r="11" spans="1:8">
      <c r="A11" s="227" t="s">
        <v>394</v>
      </c>
      <c r="B11" s="227" t="s">
        <v>383</v>
      </c>
      <c r="C11" s="227" t="s">
        <v>199</v>
      </c>
      <c r="D11" s="227" t="s">
        <v>199</v>
      </c>
      <c r="E11" s="227" t="s">
        <v>199</v>
      </c>
      <c r="F11" s="227" t="s">
        <v>199</v>
      </c>
      <c r="G11" s="227" t="s">
        <v>199</v>
      </c>
      <c r="H11" s="227" t="s">
        <v>199</v>
      </c>
    </row>
    <row r="12" spans="1:8">
      <c r="A12" s="227" t="s">
        <v>395</v>
      </c>
      <c r="B12" s="227" t="s">
        <v>384</v>
      </c>
      <c r="C12" s="227" t="s">
        <v>199</v>
      </c>
      <c r="D12" s="227" t="s">
        <v>199</v>
      </c>
      <c r="E12" s="227" t="s">
        <v>199</v>
      </c>
      <c r="F12" s="227" t="s">
        <v>199</v>
      </c>
      <c r="G12" s="227" t="s">
        <v>199</v>
      </c>
      <c r="H12" s="227" t="s">
        <v>199</v>
      </c>
    </row>
    <row r="13" spans="1:8">
      <c r="A13" s="227" t="s">
        <v>396</v>
      </c>
      <c r="B13" s="227" t="s">
        <v>385</v>
      </c>
      <c r="C13" s="227" t="s">
        <v>199</v>
      </c>
      <c r="D13" s="227" t="s">
        <v>199</v>
      </c>
      <c r="E13" s="227" t="s">
        <v>199</v>
      </c>
      <c r="F13" s="227" t="s">
        <v>199</v>
      </c>
      <c r="G13" s="227" t="s">
        <v>199</v>
      </c>
      <c r="H13" s="227" t="s">
        <v>199</v>
      </c>
    </row>
    <row r="14" spans="1:8">
      <c r="A14" s="261" t="s">
        <v>386</v>
      </c>
      <c r="B14" s="262"/>
      <c r="C14" s="229">
        <f>C6</f>
        <v>1</v>
      </c>
      <c r="D14" s="230">
        <f>D6</f>
        <v>5742.65</v>
      </c>
      <c r="E14" s="229">
        <f>SUM(E6:E13)</f>
        <v>4</v>
      </c>
      <c r="F14" s="230">
        <f>SUM(F6:F13)</f>
        <v>20438.48</v>
      </c>
      <c r="G14" s="229">
        <f>SUM(G6:G13)</f>
        <v>1</v>
      </c>
      <c r="H14" s="230">
        <f>SUM(H6:H13)</f>
        <v>1198.1600000000001</v>
      </c>
    </row>
    <row r="16" spans="1:8" s="231" customFormat="1">
      <c r="A16" s="231" t="s">
        <v>387</v>
      </c>
    </row>
    <row r="17" spans="1:1" s="231" customFormat="1">
      <c r="A17" s="231" t="s">
        <v>388</v>
      </c>
    </row>
  </sheetData>
  <mergeCells count="6">
    <mergeCell ref="G4:H4"/>
    <mergeCell ref="A14:B14"/>
    <mergeCell ref="A4:A5"/>
    <mergeCell ref="B4:B5"/>
    <mergeCell ref="C4:D4"/>
    <mergeCell ref="E4:F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Zakładka nr 1 - wykaz mienia</vt:lpstr>
      <vt:lpstr>Zakładka nr 2 - wykaz EEI</vt:lpstr>
      <vt:lpstr>Zakładka nr 3 - wykaz pojazdów</vt:lpstr>
      <vt:lpstr>Zakładka nr 4 - zabezpieczenia</vt:lpstr>
      <vt:lpstr>Zakładka nr 5 - szkodowość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Emilia Komsta</cp:lastModifiedBy>
  <dcterms:created xsi:type="dcterms:W3CDTF">2015-09-10T09:28:17Z</dcterms:created>
  <dcterms:modified xsi:type="dcterms:W3CDTF">2019-08-23T06:12:28Z</dcterms:modified>
</cp:coreProperties>
</file>